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ucnmuni-my.sharepoint.com/personal/187793_muni_cz/Documents/Dokumenty/Investice mimo program/OP JAK FF/areal Tesetice/Depozit/VZ zhotovitel/finalni DPS_DEPOZITAR_TESETICE/7_ROZPOCET/"/>
    </mc:Choice>
  </mc:AlternateContent>
  <xr:revisionPtr revIDLastSave="1" documentId="13_ncr:1_{3C18C614-9445-43FD-811F-9F8703061A66}" xr6:coauthVersionLast="47" xr6:coauthVersionMax="47" xr10:uidLastSave="{80788777-0AD5-42C4-B30B-C98D8496E84C}"/>
  <bookViews>
    <workbookView xWindow="-120" yWindow="-120" windowWidth="29040" windowHeight="17520" activeTab="1" xr2:uid="{00000000-000D-0000-FFFF-FFFF00000000}"/>
  </bookViews>
  <sheets>
    <sheet name="Rekapitulace stavby" sheetId="1" r:id="rId1"/>
    <sheet name="2024-196 - Masarykova uni..." sheetId="2" r:id="rId2"/>
  </sheets>
  <definedNames>
    <definedName name="_xlnm._FilterDatabase" localSheetId="1" hidden="1">'2024-196 - Masarykova uni...'!$C$115:$K$170</definedName>
    <definedName name="_xlnm.Print_Titles" localSheetId="1">'2024-196 - Masarykova uni...'!$115:$115</definedName>
    <definedName name="_xlnm.Print_Titles" localSheetId="0">'Rekapitulace stavby'!$92:$92</definedName>
    <definedName name="_xlnm.Print_Area" localSheetId="1">'2024-196 - Masarykova uni...'!$C$4:$J$76,'2024-196 - Masarykova uni...'!$C$82:$J$99,'2024-196 - Masarykova uni...'!$C$105:$J$169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8" i="2" l="1"/>
  <c r="J167" i="2"/>
  <c r="J35" i="2"/>
  <c r="J34" i="2"/>
  <c r="AY95" i="1" s="1"/>
  <c r="J33" i="2"/>
  <c r="AX95" i="1" s="1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F112" i="2"/>
  <c r="F110" i="2"/>
  <c r="E108" i="2"/>
  <c r="F89" i="2"/>
  <c r="F87" i="2"/>
  <c r="E85" i="2"/>
  <c r="J22" i="2"/>
  <c r="E22" i="2"/>
  <c r="J90" i="2" s="1"/>
  <c r="J21" i="2"/>
  <c r="J19" i="2"/>
  <c r="E19" i="2"/>
  <c r="J89" i="2" s="1"/>
  <c r="J18" i="2"/>
  <c r="J16" i="2"/>
  <c r="E16" i="2"/>
  <c r="F113" i="2" s="1"/>
  <c r="J15" i="2"/>
  <c r="J10" i="2"/>
  <c r="J87" i="2" s="1"/>
  <c r="L90" i="1"/>
  <c r="AM90" i="1"/>
  <c r="AM89" i="1"/>
  <c r="L89" i="1"/>
  <c r="AM87" i="1"/>
  <c r="L87" i="1"/>
  <c r="L85" i="1"/>
  <c r="L84" i="1"/>
  <c r="J120" i="2"/>
  <c r="BK120" i="2"/>
  <c r="J159" i="2"/>
  <c r="BK131" i="2"/>
  <c r="BK149" i="2"/>
  <c r="BK164" i="2"/>
  <c r="J147" i="2"/>
  <c r="J123" i="2"/>
  <c r="J124" i="2"/>
  <c r="BK138" i="2"/>
  <c r="J129" i="2"/>
  <c r="BK165" i="2"/>
  <c r="J132" i="2"/>
  <c r="BK141" i="2"/>
  <c r="J165" i="2"/>
  <c r="J127" i="2"/>
  <c r="BK159" i="2"/>
  <c r="J131" i="2"/>
  <c r="BK166" i="2"/>
  <c r="J138" i="2"/>
  <c r="J136" i="2"/>
  <c r="J164" i="2"/>
  <c r="BK129" i="2"/>
  <c r="BK148" i="2"/>
  <c r="J133" i="2"/>
  <c r="J169" i="2"/>
  <c r="J143" i="2"/>
  <c r="BK170" i="2"/>
  <c r="BK153" i="2"/>
  <c r="J162" i="2"/>
  <c r="BK145" i="2"/>
  <c r="BK162" i="2"/>
  <c r="J126" i="2"/>
  <c r="BK130" i="2"/>
  <c r="J148" i="2"/>
  <c r="BK155" i="2"/>
  <c r="BK152" i="2"/>
  <c r="J144" i="2"/>
  <c r="BK136" i="2"/>
  <c r="J166" i="2"/>
  <c r="BK156" i="2"/>
  <c r="J156" i="2"/>
  <c r="BK122" i="2"/>
  <c r="BK133" i="2"/>
  <c r="J122" i="2"/>
  <c r="J152" i="2"/>
  <c r="AS94" i="1"/>
  <c r="J161" i="2"/>
  <c r="J155" i="2"/>
  <c r="BK126" i="2"/>
  <c r="J141" i="2"/>
  <c r="BK132" i="2"/>
  <c r="BK144" i="2"/>
  <c r="J145" i="2"/>
  <c r="J140" i="2"/>
  <c r="BK142" i="2"/>
  <c r="J130" i="2"/>
  <c r="J153" i="2"/>
  <c r="J149" i="2"/>
  <c r="BK121" i="2"/>
  <c r="BK140" i="2"/>
  <c r="J142" i="2"/>
  <c r="J160" i="2"/>
  <c r="BK137" i="2"/>
  <c r="J158" i="2"/>
  <c r="BK161" i="2"/>
  <c r="J134" i="2"/>
  <c r="J151" i="2"/>
  <c r="BK160" i="2"/>
  <c r="BK124" i="2"/>
  <c r="BK158" i="2"/>
  <c r="J119" i="2"/>
  <c r="BK157" i="2"/>
  <c r="BK123" i="2"/>
  <c r="BK134" i="2"/>
  <c r="J150" i="2"/>
  <c r="BK139" i="2"/>
  <c r="BK151" i="2"/>
  <c r="BK127" i="2"/>
  <c r="J146" i="2"/>
  <c r="BK147" i="2"/>
  <c r="J139" i="2"/>
  <c r="BK125" i="2"/>
  <c r="BK119" i="2"/>
  <c r="J163" i="2"/>
  <c r="BK150" i="2"/>
  <c r="J121" i="2"/>
  <c r="BK128" i="2"/>
  <c r="J128" i="2"/>
  <c r="BK143" i="2"/>
  <c r="J137" i="2"/>
  <c r="BK163" i="2"/>
  <c r="J157" i="2"/>
  <c r="BK146" i="2"/>
  <c r="J125" i="2"/>
  <c r="BK118" i="2" l="1"/>
  <c r="P135" i="2"/>
  <c r="R118" i="2"/>
  <c r="R135" i="2"/>
  <c r="T135" i="2"/>
  <c r="P118" i="2"/>
  <c r="T118" i="2"/>
  <c r="R154" i="2"/>
  <c r="P154" i="2"/>
  <c r="BK135" i="2"/>
  <c r="J135" i="2"/>
  <c r="J97" i="2"/>
  <c r="BK154" i="2"/>
  <c r="J154" i="2" s="1"/>
  <c r="J98" i="2" s="1"/>
  <c r="T154" i="2"/>
  <c r="J112" i="2"/>
  <c r="BE120" i="2"/>
  <c r="BE146" i="2"/>
  <c r="BE127" i="2"/>
  <c r="BE150" i="2"/>
  <c r="BE156" i="2"/>
  <c r="BE158" i="2"/>
  <c r="BE159" i="2"/>
  <c r="BE162" i="2"/>
  <c r="BE163" i="2"/>
  <c r="F90" i="2"/>
  <c r="J113" i="2"/>
  <c r="BE121" i="2"/>
  <c r="BE139" i="2"/>
  <c r="BE140" i="2"/>
  <c r="BE124" i="2"/>
  <c r="BE130" i="2"/>
  <c r="BE133" i="2"/>
  <c r="BE170" i="2"/>
  <c r="BE123" i="2"/>
  <c r="BE125" i="2"/>
  <c r="BE131" i="2"/>
  <c r="J110" i="2"/>
  <c r="BE128" i="2"/>
  <c r="BE132" i="2"/>
  <c r="BE141" i="2"/>
  <c r="BE143" i="2"/>
  <c r="BE145" i="2"/>
  <c r="BE147" i="2"/>
  <c r="BE149" i="2"/>
  <c r="BE153" i="2"/>
  <c r="BE157" i="2"/>
  <c r="BE129" i="2"/>
  <c r="BE151" i="2"/>
  <c r="BE160" i="2"/>
  <c r="BE161" i="2"/>
  <c r="BE164" i="2"/>
  <c r="BE165" i="2"/>
  <c r="BE166" i="2"/>
  <c r="BE122" i="2"/>
  <c r="BE144" i="2"/>
  <c r="BE119" i="2"/>
  <c r="BE126" i="2"/>
  <c r="BE136" i="2"/>
  <c r="BE137" i="2"/>
  <c r="BE138" i="2"/>
  <c r="BE142" i="2"/>
  <c r="BE148" i="2"/>
  <c r="BE134" i="2"/>
  <c r="BE152" i="2"/>
  <c r="BE155" i="2"/>
  <c r="F34" i="2"/>
  <c r="BC95" i="1"/>
  <c r="BC94" i="1" s="1"/>
  <c r="W32" i="1" s="1"/>
  <c r="F33" i="2"/>
  <c r="BB95" i="1" s="1"/>
  <c r="BB94" i="1" s="1"/>
  <c r="W31" i="1" s="1"/>
  <c r="F35" i="2"/>
  <c r="BD95" i="1" s="1"/>
  <c r="BD94" i="1" s="1"/>
  <c r="W33" i="1" s="1"/>
  <c r="F32" i="2"/>
  <c r="BA95" i="1" s="1"/>
  <c r="BA94" i="1" s="1"/>
  <c r="W30" i="1" s="1"/>
  <c r="J32" i="2"/>
  <c r="AW95" i="1" s="1"/>
  <c r="R117" i="2" l="1"/>
  <c r="R116" i="2" s="1"/>
  <c r="T117" i="2"/>
  <c r="T116" i="2" s="1"/>
  <c r="P117" i="2"/>
  <c r="P116" i="2" s="1"/>
  <c r="AU95" i="1" s="1"/>
  <c r="AU94" i="1" s="1"/>
  <c r="BK117" i="2"/>
  <c r="J117" i="2" s="1"/>
  <c r="J95" i="2" s="1"/>
  <c r="J118" i="2"/>
  <c r="J96" i="2" s="1"/>
  <c r="AX94" i="1"/>
  <c r="AY94" i="1"/>
  <c r="AW94" i="1"/>
  <c r="AK30" i="1" s="1"/>
  <c r="J31" i="2"/>
  <c r="AV95" i="1" s="1"/>
  <c r="AT95" i="1" s="1"/>
  <c r="F31" i="2"/>
  <c r="AZ95" i="1" s="1"/>
  <c r="AZ94" i="1" s="1"/>
  <c r="W29" i="1" s="1"/>
  <c r="BK116" i="2" l="1"/>
  <c r="J116" i="2"/>
  <c r="J94" i="2" s="1"/>
  <c r="AV94" i="1"/>
  <c r="AK29" i="1" s="1"/>
  <c r="J28" i="2" l="1"/>
  <c r="AG95" i="1"/>
  <c r="AG94" i="1" s="1"/>
  <c r="AK26" i="1" s="1"/>
  <c r="AT94" i="1"/>
  <c r="J37" i="2" l="1"/>
  <c r="AN94" i="1"/>
  <c r="AN95" i="1"/>
  <c r="AK35" i="1"/>
</calcChain>
</file>

<file path=xl/sharedStrings.xml><?xml version="1.0" encoding="utf-8"?>
<sst xmlns="http://schemas.openxmlformats.org/spreadsheetml/2006/main" count="935" uniqueCount="311">
  <si>
    <t>Export Komplet</t>
  </si>
  <si>
    <t/>
  </si>
  <si>
    <t>2.0</t>
  </si>
  <si>
    <t>False</t>
  </si>
  <si>
    <t>{807ce382-e6f6-4869-aa2c-75b22ba3ee62}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</si>
  <si>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</si>
  <si>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</si>
  <si>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</si>
  <si>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</si>
  <si>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</si>
  <si>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</si>
  <si>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</si>
  <si>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</si>
  <si>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</si>
  <si>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2024/196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</si>
  <si>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</si>
  <si>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</si>
  <si>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Masarykova univerzita - Hala depozitáře Těšetice p.č. 3344/1 a 3343</t>
  </si>
  <si>
    <t>KSO:</t>
  </si>
  <si>
    <t>CC-CZ:</t>
  </si>
  <si>
    <t>Místo:</t>
  </si>
  <si>
    <t>Těšetice p.č. 3344/1 a 3343</t>
  </si>
  <si>
    <t>Datum:</t>
  </si>
  <si>
    <t>23. 12. 2024</t>
  </si>
  <si>
    <t>Zadavatel:</t>
  </si>
  <si>
    <t>IČ:</t>
  </si>
  <si>
    <t>Masarykova univerzita, Žerotínovo nám. 617/9, Brno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</si>
  <si>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</si>
  <si>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</si>
  <si>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</si>
  <si>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</si>
  <si>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</si>
  <si>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</si>
  <si>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</si>
  <si>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</si>
  <si>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</si>
  <si>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</si>
  <si>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</si>
  <si>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</si>
  <si>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</si>
  <si>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</si>
  <si>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</si>
  <si>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</si>
  <si>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</si>
  <si>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</si>
  <si>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</si>
  <si>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</si>
  <si>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</si>
  <si>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</si>
  <si>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</si>
  <si>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</si>
  <si>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</si>
  <si>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</si>
  <si>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</si>
  <si>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</si>
  <si>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</si>
  <si>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</si>
  <si>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</si>
  <si>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</si>
  <si>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</si>
  <si>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</si>
  <si>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</si>
  <si>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</si>
  <si>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</si>
  <si>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</si>
  <si>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</si>
  <si>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</si>
  <si>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</si>
  <si>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</si>
  <si>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</si>
  <si>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</si>
  <si>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</si>
  <si>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</si>
  <si>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</si>
  <si>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</si>
  <si>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</si>
  <si>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</si>
  <si>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</si>
  <si>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</si>
  <si>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</si>
  <si>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</si>
  <si>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</si>
  <si>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</si>
  <si>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</si>
  <si>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</si>
  <si>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</si>
  <si>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</si>
  <si>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</si>
  <si>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</si>
  <si>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</si>
  <si>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</si>
  <si>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</si>
  <si>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</si>
  <si>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</si>
  <si>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</si>
  <si>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</si>
  <si>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</si>
  <si>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</si>
  <si>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</si>
  <si>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</si>
  <si>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</si>
  <si>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</si>
  <si>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</si>
  <si>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</si>
  <si>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</si>
  <si>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</si>
  <si>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</si>
  <si>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</si>
  <si>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</si>
  <si>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721</t>
  </si>
  <si>
    <t>Zdravotechnika - vnitřní kanalizace</t>
  </si>
  <si>
    <t>K</t>
  </si>
  <si>
    <t>721173401</t>
  </si>
  <si>
    <t>Potrubí kanalizační z PVC SN 4 svodné DN 110</t>
  </si>
  <si>
    <t>m</t>
  </si>
  <si>
    <t>16</t>
  </si>
  <si>
    <t>-120616767</t>
  </si>
  <si>
    <t>721173402</t>
  </si>
  <si>
    <t>Potrubí kanalizační z PVC SN 4 svodné DN 125</t>
  </si>
  <si>
    <t>-277050110</t>
  </si>
  <si>
    <t>3</t>
  </si>
  <si>
    <t>721173403</t>
  </si>
  <si>
    <t>Potrubí kanalizační z PVC SN 4 svodné DN 160</t>
  </si>
  <si>
    <t>78564427</t>
  </si>
  <si>
    <t>4</t>
  </si>
  <si>
    <t>721174042</t>
  </si>
  <si>
    <t>Potrubí kanalizační z PP připojovací DN 40</t>
  </si>
  <si>
    <t>1018637923</t>
  </si>
  <si>
    <t>5</t>
  </si>
  <si>
    <t>721174043</t>
  </si>
  <si>
    <t>Potrubí kanalizační z PP připojovací DN 50</t>
  </si>
  <si>
    <t>1010196787</t>
  </si>
  <si>
    <t>6</t>
  </si>
  <si>
    <t>721174045</t>
  </si>
  <si>
    <t>Potrubí kanalizační z PP připojovací DN 110</t>
  </si>
  <si>
    <t>1036349184</t>
  </si>
  <si>
    <t>7</t>
  </si>
  <si>
    <t>721194105</t>
  </si>
  <si>
    <t>Vyvedení a upevnění odpadních výpustek DN 50</t>
  </si>
  <si>
    <t>kus</t>
  </si>
  <si>
    <t>1820195861</t>
  </si>
  <si>
    <t>8</t>
  </si>
  <si>
    <t>721194109</t>
  </si>
  <si>
    <t>Vyvedení a upevnění odpadních výpustek DN 110</t>
  </si>
  <si>
    <t>-1723317265</t>
  </si>
  <si>
    <t>9</t>
  </si>
  <si>
    <t>721211913</t>
  </si>
  <si>
    <t>Montáž vpustí podlahových DN 110 ostatní typ</t>
  </si>
  <si>
    <t>201571621</t>
  </si>
  <si>
    <t>10</t>
  </si>
  <si>
    <t>M</t>
  </si>
  <si>
    <t>RMAT0001</t>
  </si>
  <si>
    <t>Podlahová vpusť, se svislým odtokem, s pevnou izolační přírubou, polyetylen/litina, např. HL 310.NPrG</t>
  </si>
  <si>
    <t>32</t>
  </si>
  <si>
    <t>-140651510</t>
  </si>
  <si>
    <t>11</t>
  </si>
  <si>
    <t>721274123</t>
  </si>
  <si>
    <t>Přivzdušňovací ventil vnitřní odpadních potrubí DN 100</t>
  </si>
  <si>
    <t>1513474930</t>
  </si>
  <si>
    <t>28615604</t>
  </si>
  <si>
    <t>čistící tvarovka odpadní pro vysoké teploty HTRE DN 125</t>
  </si>
  <si>
    <t>1405781509</t>
  </si>
  <si>
    <t>13</t>
  </si>
  <si>
    <t>721290111</t>
  </si>
  <si>
    <t>Zkouška těsnosti potrubí kanalizace vodou DN do 125</t>
  </si>
  <si>
    <t>-1244405421</t>
  </si>
  <si>
    <t>14</t>
  </si>
  <si>
    <t>721290112</t>
  </si>
  <si>
    <t>Zkouška těsnosti potrubí kanalizace vodou DN 150/DN 200</t>
  </si>
  <si>
    <t>1479564980</t>
  </si>
  <si>
    <t>15</t>
  </si>
  <si>
    <t>HZS130224</t>
  </si>
  <si>
    <t>Stavební přípomoce  - sekání drážek, prostupů</t>
  </si>
  <si>
    <t>kpl</t>
  </si>
  <si>
    <t>512</t>
  </si>
  <si>
    <t>1954397405</t>
  </si>
  <si>
    <t>998721201</t>
  </si>
  <si>
    <t>Přesun hmot procentní pro vnitřní kanalizaci v objektech v do 6 m</t>
  </si>
  <si>
    <t>%</t>
  </si>
  <si>
    <t>-1244070323</t>
  </si>
  <si>
    <t>722</t>
  </si>
  <si>
    <t>Zdravotechnika - vnitřní vodovod</t>
  </si>
  <si>
    <t>17</t>
  </si>
  <si>
    <t>722173984-1</t>
  </si>
  <si>
    <t>Potrubí plastové spoj svěrný D přes 25 do 32 mm</t>
  </si>
  <si>
    <t>2132679262</t>
  </si>
  <si>
    <t>18</t>
  </si>
  <si>
    <t>WVN.FF485862W</t>
  </si>
  <si>
    <t>Přechodová spojka vnější závit  32-1"</t>
  </si>
  <si>
    <t>1779543126</t>
  </si>
  <si>
    <t>19</t>
  </si>
  <si>
    <t>722174022</t>
  </si>
  <si>
    <t>Potrubí vodovodní plastové PPR svar polyfúze PN 20 D 20x3,4 mm</t>
  </si>
  <si>
    <t>1708666308</t>
  </si>
  <si>
    <t>20</t>
  </si>
  <si>
    <t>722174023</t>
  </si>
  <si>
    <t>Potrubí vodovodní plastové PPR svar polyfúze PN 20 D 25x4,2 mm</t>
  </si>
  <si>
    <t>1181488638</t>
  </si>
  <si>
    <t>722181221</t>
  </si>
  <si>
    <t>Ochrana vodovodního potrubí přilepenými termoizolačními trubicemi z PE tl přes 6 do 9 mm DN do 22 mm</t>
  </si>
  <si>
    <t>-474128798</t>
  </si>
  <si>
    <t>22</t>
  </si>
  <si>
    <t>722181222</t>
  </si>
  <si>
    <t>Ochrana vodovodního potrubí přilepenými termoizolačními trubicemi z PE tl přes 6 do 9 mm DN přes 22 do 45 mm</t>
  </si>
  <si>
    <t>-2073690889</t>
  </si>
  <si>
    <t>23</t>
  </si>
  <si>
    <t>722182011</t>
  </si>
  <si>
    <t>Podpůrný žlab pro potrubí D 20</t>
  </si>
  <si>
    <t>11357016</t>
  </si>
  <si>
    <t>24</t>
  </si>
  <si>
    <t>722182012</t>
  </si>
  <si>
    <t>Podpůrný žlab pro potrubí D 25</t>
  </si>
  <si>
    <t>113280940</t>
  </si>
  <si>
    <t>25</t>
  </si>
  <si>
    <t>722190401</t>
  </si>
  <si>
    <t>Vyvedení a upevnění výpustku DN do 25</t>
  </si>
  <si>
    <t>-291948821</t>
  </si>
  <si>
    <t>26</t>
  </si>
  <si>
    <t>722229101</t>
  </si>
  <si>
    <t>Montáž vodovodních armatur s jedním závitem G 1/2" ostatní typ</t>
  </si>
  <si>
    <t>-1744208860</t>
  </si>
  <si>
    <t>27</t>
  </si>
  <si>
    <t>RMAT0002</t>
  </si>
  <si>
    <t>Ventil nezámrzný 1/2"×415 mm s rukojetí (např. Kemper Frosti Plus)</t>
  </si>
  <si>
    <t>-1065442961</t>
  </si>
  <si>
    <t>28</t>
  </si>
  <si>
    <t>722232063</t>
  </si>
  <si>
    <t>Kohout kulový přímý G 1" PN 42 do 185°C vnitřní závit s vypouštěním</t>
  </si>
  <si>
    <t>-634866080</t>
  </si>
  <si>
    <t>29</t>
  </si>
  <si>
    <t>55234</t>
  </si>
  <si>
    <t>plastový box pro 2x hlavní uzávěry vody</t>
  </si>
  <si>
    <t>ks</t>
  </si>
  <si>
    <t>-2061916976</t>
  </si>
  <si>
    <t>30</t>
  </si>
  <si>
    <t>722290234</t>
  </si>
  <si>
    <t>Proplach a dezinfekce vodovodního potrubí DN do 80</t>
  </si>
  <si>
    <t>-779324693</t>
  </si>
  <si>
    <t>31</t>
  </si>
  <si>
    <t>722290246</t>
  </si>
  <si>
    <t>Zkouška těsnosti vodovodního potrubí plastového DN do 40</t>
  </si>
  <si>
    <t>464054062</t>
  </si>
  <si>
    <t>767995111-8</t>
  </si>
  <si>
    <t xml:space="preserve">Uchycení potrubí + mtz </t>
  </si>
  <si>
    <t>-1574517674</t>
  </si>
  <si>
    <t>33</t>
  </si>
  <si>
    <t>HZS1302-12</t>
  </si>
  <si>
    <t>Stavební přípomoce - sekání drážek, prostupů</t>
  </si>
  <si>
    <t>-1211297852</t>
  </si>
  <si>
    <t>34</t>
  </si>
  <si>
    <t>998722201</t>
  </si>
  <si>
    <t>Přesun hmot procentní pro vnitřní vodovod v objektech v do 6 m</t>
  </si>
  <si>
    <t>-578228705</t>
  </si>
  <si>
    <t>725</t>
  </si>
  <si>
    <t>Zdravotechnika - zařizovací předměty</t>
  </si>
  <si>
    <t>35</t>
  </si>
  <si>
    <t>725319111</t>
  </si>
  <si>
    <t>Montáž dřezu ostatních typů</t>
  </si>
  <si>
    <t>soubor</t>
  </si>
  <si>
    <t>1665941623</t>
  </si>
  <si>
    <t>36</t>
  </si>
  <si>
    <t>RMAT0003</t>
  </si>
  <si>
    <t>dřez keramický 620x465x280 s otvorem pro baterii</t>
  </si>
  <si>
    <t>465151902</t>
  </si>
  <si>
    <t>37</t>
  </si>
  <si>
    <t>725539201</t>
  </si>
  <si>
    <t>Montáž ohřívačů zásobníkových závěsných tlakových do 15 l</t>
  </si>
  <si>
    <t>1604211295</t>
  </si>
  <si>
    <t>38</t>
  </si>
  <si>
    <t>54132286</t>
  </si>
  <si>
    <t>ohřívač vody elektrický tlakový pod umyvadlo 5L 2kW</t>
  </si>
  <si>
    <t>-708364724</t>
  </si>
  <si>
    <t>39</t>
  </si>
  <si>
    <t>725819402</t>
  </si>
  <si>
    <t>Montáž ventilů rohových G 1/2" bez připojovací trubičky</t>
  </si>
  <si>
    <t>1124276300</t>
  </si>
  <si>
    <t>40</t>
  </si>
  <si>
    <t>RMAT0007</t>
  </si>
  <si>
    <t xml:space="preserve">Rohový ventil kombinovaný 1/2" x 3/4" x 3/8" např. Schell COMFORT </t>
  </si>
  <si>
    <t>162294632</t>
  </si>
  <si>
    <t>41</t>
  </si>
  <si>
    <t>725829101</t>
  </si>
  <si>
    <t>Montáž baterie nástěnné dřezové pákové a klasické</t>
  </si>
  <si>
    <t>-1075634306</t>
  </si>
  <si>
    <t>42</t>
  </si>
  <si>
    <t>RMAT0005</t>
  </si>
  <si>
    <t>baterie dřezová nástěnná pro jednu vodu - s otočným ramínkem a s přepínaním na ruční sprchu</t>
  </si>
  <si>
    <t>1879880417</t>
  </si>
  <si>
    <t>43</t>
  </si>
  <si>
    <t>725829111</t>
  </si>
  <si>
    <t>Montáž baterie stojánkové dřezové G 1/2"</t>
  </si>
  <si>
    <t>444884995</t>
  </si>
  <si>
    <t>44</t>
  </si>
  <si>
    <t>RMAT0004</t>
  </si>
  <si>
    <t>baterie dřezová stojánková pro dvě vody, vysoká</t>
  </si>
  <si>
    <t>-2034737391</t>
  </si>
  <si>
    <t>45</t>
  </si>
  <si>
    <t>725869204</t>
  </si>
  <si>
    <t>Montáž zápachových uzávěrek dřezových jednodílných DN 50</t>
  </si>
  <si>
    <t>133922350</t>
  </si>
  <si>
    <t>46</t>
  </si>
  <si>
    <t>RMAT0006</t>
  </si>
  <si>
    <t>zápachová uzávěrka dřezová s odbočnou</t>
  </si>
  <si>
    <t>-256269233</t>
  </si>
  <si>
    <t>998725201</t>
  </si>
  <si>
    <t>Přesun hmot procentní pro zařizovací předměty v objektech v do 6 m</t>
  </si>
  <si>
    <t>-1603570346</t>
  </si>
  <si>
    <t>725R</t>
  </si>
  <si>
    <t>RMAT0</t>
  </si>
  <si>
    <t>požární hydrant - hydrantový box na zdi, vnitřní hydrant. Systém s tvarově stálou hadicí o25mm - 30m(Q&gt;0,3 l/s)</t>
  </si>
  <si>
    <t>Montáž požárního hydrantu - komplet včetně připojovacích armatur a potrubí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</si>
</sst>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9" fillId="0" borderId="22" xfId="0" applyFont="1" applyFill="1" applyBorder="1" applyAlignment="1" applyProtection="1">
      <alignment horizontal="center" vertical="center"/>
      <protection locked="0"/>
    </xf>
    <xf numFmtId="49" fontId="19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22" xfId="0" applyFont="1" applyFill="1" applyBorder="1" applyAlignment="1" applyProtection="1">
      <alignment horizontal="left" vertical="center" wrapText="1"/>
      <protection locked="0"/>
    </xf>
    <xf numFmtId="0" fontId="30" fillId="0" borderId="22" xfId="0" applyFont="1" applyFill="1" applyBorder="1" applyAlignment="1" applyProtection="1">
      <alignment horizontal="center" vertical="center"/>
      <protection locked="0"/>
    </xf>
    <xf numFmtId="49" fontId="30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0" fillId="0" borderId="22" xfId="0" applyFont="1" applyFill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28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56" t="s">
        <v>5</v>
      </c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87" t="s">
        <v>14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R5" s="16"/>
      <c r="BE5" s="184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88" t="s">
        <v>17</v>
      </c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R6" s="16"/>
      <c r="BE6" s="185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85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85"/>
      <c r="BS8" s="13" t="s">
        <v>6</v>
      </c>
    </row>
    <row r="9" spans="1:74" ht="14.45" customHeight="1">
      <c r="B9" s="16"/>
      <c r="AR9" s="16"/>
      <c r="BE9" s="185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85"/>
      <c r="BS10" s="13" t="s">
        <v>6</v>
      </c>
    </row>
    <row r="11" spans="1:74" ht="18.399999999999999" customHeight="1">
      <c r="B11" s="16"/>
      <c r="E11" s="21" t="s">
        <v>26</v>
      </c>
      <c r="AK11" s="23" t="s">
        <v>27</v>
      </c>
      <c r="AN11" s="21" t="s">
        <v>1</v>
      </c>
      <c r="AR11" s="16"/>
      <c r="BE11" s="185"/>
      <c r="BS11" s="13" t="s">
        <v>6</v>
      </c>
    </row>
    <row r="12" spans="1:74" ht="6.95" customHeight="1">
      <c r="B12" s="16"/>
      <c r="AR12" s="16"/>
      <c r="BE12" s="185"/>
      <c r="BS12" s="13" t="s">
        <v>6</v>
      </c>
    </row>
    <row r="13" spans="1:74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185"/>
      <c r="BS13" s="13" t="s">
        <v>6</v>
      </c>
    </row>
    <row r="14" spans="1:74" ht="12.75">
      <c r="B14" s="16"/>
      <c r="E14" s="189" t="s">
        <v>29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23" t="s">
        <v>27</v>
      </c>
      <c r="AN14" s="25" t="s">
        <v>29</v>
      </c>
      <c r="AR14" s="16"/>
      <c r="BE14" s="185"/>
      <c r="BS14" s="13" t="s">
        <v>6</v>
      </c>
    </row>
    <row r="15" spans="1:74" ht="6.95" customHeight="1">
      <c r="B15" s="16"/>
      <c r="AR15" s="16"/>
      <c r="BE15" s="185"/>
      <c r="BS15" s="13" t="s">
        <v>3</v>
      </c>
    </row>
    <row r="16" spans="1:74" ht="12" customHeight="1">
      <c r="B16" s="16"/>
      <c r="D16" s="23" t="s">
        <v>30</v>
      </c>
      <c r="AK16" s="23" t="s">
        <v>25</v>
      </c>
      <c r="AN16" s="21" t="s">
        <v>1</v>
      </c>
      <c r="AR16" s="16"/>
      <c r="BE16" s="185"/>
      <c r="BS16" s="13" t="s">
        <v>3</v>
      </c>
    </row>
    <row r="17" spans="2:71" ht="18.399999999999999" customHeight="1">
      <c r="B17" s="16"/>
      <c r="E17" s="21" t="s">
        <v>31</v>
      </c>
      <c r="AK17" s="23" t="s">
        <v>27</v>
      </c>
      <c r="AN17" s="21" t="s">
        <v>1</v>
      </c>
      <c r="AR17" s="16"/>
      <c r="BE17" s="185"/>
      <c r="BS17" s="13" t="s">
        <v>32</v>
      </c>
    </row>
    <row r="18" spans="2:71" ht="6.95" customHeight="1">
      <c r="B18" s="16"/>
      <c r="AR18" s="16"/>
      <c r="BE18" s="185"/>
      <c r="BS18" s="13" t="s">
        <v>6</v>
      </c>
    </row>
    <row r="19" spans="2:71" ht="12" customHeight="1">
      <c r="B19" s="16"/>
      <c r="D19" s="23" t="s">
        <v>33</v>
      </c>
      <c r="AK19" s="23" t="s">
        <v>25</v>
      </c>
      <c r="AN19" s="21" t="s">
        <v>1</v>
      </c>
      <c r="AR19" s="16"/>
      <c r="BE19" s="185"/>
      <c r="BS19" s="13" t="s">
        <v>6</v>
      </c>
    </row>
    <row r="20" spans="2:71" ht="18.399999999999999" customHeight="1">
      <c r="B20" s="16"/>
      <c r="E20" s="21" t="s">
        <v>31</v>
      </c>
      <c r="AK20" s="23" t="s">
        <v>27</v>
      </c>
      <c r="AN20" s="21" t="s">
        <v>1</v>
      </c>
      <c r="AR20" s="16"/>
      <c r="BE20" s="185"/>
      <c r="BS20" s="13" t="s">
        <v>32</v>
      </c>
    </row>
    <row r="21" spans="2:71" ht="6.95" customHeight="1">
      <c r="B21" s="16"/>
      <c r="AR21" s="16"/>
      <c r="BE21" s="185"/>
    </row>
    <row r="22" spans="2:71" ht="12" customHeight="1">
      <c r="B22" s="16"/>
      <c r="D22" s="23" t="s">
        <v>34</v>
      </c>
      <c r="AR22" s="16"/>
      <c r="BE22" s="185"/>
    </row>
    <row r="23" spans="2:71" ht="16.5" customHeight="1">
      <c r="B23" s="16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6"/>
      <c r="BE23" s="185"/>
    </row>
    <row r="24" spans="2:71" ht="6.95" customHeight="1">
      <c r="B24" s="16"/>
      <c r="AR24" s="16"/>
      <c r="BE24" s="185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5"/>
    </row>
    <row r="26" spans="2:71" s="1" customFormat="1" ht="25.9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2">
        <f>ROUND(AG94,2)</f>
        <v>0</v>
      </c>
      <c r="AL26" s="193"/>
      <c r="AM26" s="193"/>
      <c r="AN26" s="193"/>
      <c r="AO26" s="193"/>
      <c r="AR26" s="28"/>
      <c r="BE26" s="185"/>
    </row>
    <row r="27" spans="2:71" s="1" customFormat="1" ht="6.95" customHeight="1">
      <c r="B27" s="28"/>
      <c r="AR27" s="28"/>
      <c r="BE27" s="185"/>
    </row>
    <row r="28" spans="2:71" s="1" customFormat="1" ht="12.75">
      <c r="B28" s="28"/>
      <c r="L28" s="194" t="s">
        <v>36</v>
      </c>
      <c r="M28" s="194"/>
      <c r="N28" s="194"/>
      <c r="O28" s="194"/>
      <c r="P28" s="194"/>
      <c r="W28" s="194" t="s">
        <v>37</v>
      </c>
      <c r="X28" s="194"/>
      <c r="Y28" s="194"/>
      <c r="Z28" s="194"/>
      <c r="AA28" s="194"/>
      <c r="AB28" s="194"/>
      <c r="AC28" s="194"/>
      <c r="AD28" s="194"/>
      <c r="AE28" s="194"/>
      <c r="AK28" s="194" t="s">
        <v>38</v>
      </c>
      <c r="AL28" s="194"/>
      <c r="AM28" s="194"/>
      <c r="AN28" s="194"/>
      <c r="AO28" s="194"/>
      <c r="AR28" s="28"/>
      <c r="BE28" s="185"/>
    </row>
    <row r="29" spans="2:71" s="2" customFormat="1" ht="14.45" customHeight="1">
      <c r="B29" s="32"/>
      <c r="D29" s="23" t="s">
        <v>39</v>
      </c>
      <c r="F29" s="23" t="s">
        <v>40</v>
      </c>
      <c r="L29" s="179">
        <v>0.21</v>
      </c>
      <c r="M29" s="178"/>
      <c r="N29" s="178"/>
      <c r="O29" s="178"/>
      <c r="P29" s="178"/>
      <c r="W29" s="177">
        <f>ROUND(AZ94, 2)</f>
        <v>0</v>
      </c>
      <c r="X29" s="178"/>
      <c r="Y29" s="178"/>
      <c r="Z29" s="178"/>
      <c r="AA29" s="178"/>
      <c r="AB29" s="178"/>
      <c r="AC29" s="178"/>
      <c r="AD29" s="178"/>
      <c r="AE29" s="178"/>
      <c r="AK29" s="177">
        <f>ROUND(AV94, 2)</f>
        <v>0</v>
      </c>
      <c r="AL29" s="178"/>
      <c r="AM29" s="178"/>
      <c r="AN29" s="178"/>
      <c r="AO29" s="178"/>
      <c r="AR29" s="32"/>
      <c r="BE29" s="186"/>
    </row>
    <row r="30" spans="2:71" s="2" customFormat="1" ht="14.45" customHeight="1">
      <c r="B30" s="32"/>
      <c r="F30" s="23" t="s">
        <v>41</v>
      </c>
      <c r="L30" s="179">
        <v>0.12</v>
      </c>
      <c r="M30" s="178"/>
      <c r="N30" s="178"/>
      <c r="O30" s="178"/>
      <c r="P30" s="178"/>
      <c r="W30" s="177">
        <f>ROUND(BA94, 2)</f>
        <v>0</v>
      </c>
      <c r="X30" s="178"/>
      <c r="Y30" s="178"/>
      <c r="Z30" s="178"/>
      <c r="AA30" s="178"/>
      <c r="AB30" s="178"/>
      <c r="AC30" s="178"/>
      <c r="AD30" s="178"/>
      <c r="AE30" s="178"/>
      <c r="AK30" s="177">
        <f>ROUND(AW94, 2)</f>
        <v>0</v>
      </c>
      <c r="AL30" s="178"/>
      <c r="AM30" s="178"/>
      <c r="AN30" s="178"/>
      <c r="AO30" s="178"/>
      <c r="AR30" s="32"/>
      <c r="BE30" s="186"/>
    </row>
    <row r="31" spans="2:71" s="2" customFormat="1" ht="14.45" hidden="1" customHeight="1">
      <c r="B31" s="32"/>
      <c r="F31" s="23" t="s">
        <v>42</v>
      </c>
      <c r="L31" s="179">
        <v>0.21</v>
      </c>
      <c r="M31" s="178"/>
      <c r="N31" s="178"/>
      <c r="O31" s="178"/>
      <c r="P31" s="178"/>
      <c r="W31" s="177">
        <f>ROUND(BB94, 2)</f>
        <v>0</v>
      </c>
      <c r="X31" s="178"/>
      <c r="Y31" s="178"/>
      <c r="Z31" s="178"/>
      <c r="AA31" s="178"/>
      <c r="AB31" s="178"/>
      <c r="AC31" s="178"/>
      <c r="AD31" s="178"/>
      <c r="AE31" s="178"/>
      <c r="AK31" s="177">
        <v>0</v>
      </c>
      <c r="AL31" s="178"/>
      <c r="AM31" s="178"/>
      <c r="AN31" s="178"/>
      <c r="AO31" s="178"/>
      <c r="AR31" s="32"/>
      <c r="BE31" s="186"/>
    </row>
    <row r="32" spans="2:71" s="2" customFormat="1" ht="14.45" hidden="1" customHeight="1">
      <c r="B32" s="32"/>
      <c r="F32" s="23" t="s">
        <v>43</v>
      </c>
      <c r="L32" s="179">
        <v>0.12</v>
      </c>
      <c r="M32" s="178"/>
      <c r="N32" s="178"/>
      <c r="O32" s="178"/>
      <c r="P32" s="178"/>
      <c r="W32" s="177">
        <f>ROUND(BC94, 2)</f>
        <v>0</v>
      </c>
      <c r="X32" s="178"/>
      <c r="Y32" s="178"/>
      <c r="Z32" s="178"/>
      <c r="AA32" s="178"/>
      <c r="AB32" s="178"/>
      <c r="AC32" s="178"/>
      <c r="AD32" s="178"/>
      <c r="AE32" s="178"/>
      <c r="AK32" s="177">
        <v>0</v>
      </c>
      <c r="AL32" s="178"/>
      <c r="AM32" s="178"/>
      <c r="AN32" s="178"/>
      <c r="AO32" s="178"/>
      <c r="AR32" s="32"/>
      <c r="BE32" s="186"/>
    </row>
    <row r="33" spans="2:57" s="2" customFormat="1" ht="14.45" hidden="1" customHeight="1">
      <c r="B33" s="32"/>
      <c r="F33" s="23" t="s">
        <v>44</v>
      </c>
      <c r="L33" s="179">
        <v>0</v>
      </c>
      <c r="M33" s="178"/>
      <c r="N33" s="178"/>
      <c r="O33" s="178"/>
      <c r="P33" s="178"/>
      <c r="W33" s="177">
        <f>ROUND(BD94, 2)</f>
        <v>0</v>
      </c>
      <c r="X33" s="178"/>
      <c r="Y33" s="178"/>
      <c r="Z33" s="178"/>
      <c r="AA33" s="178"/>
      <c r="AB33" s="178"/>
      <c r="AC33" s="178"/>
      <c r="AD33" s="178"/>
      <c r="AE33" s="178"/>
      <c r="AK33" s="177">
        <v>0</v>
      </c>
      <c r="AL33" s="178"/>
      <c r="AM33" s="178"/>
      <c r="AN33" s="178"/>
      <c r="AO33" s="178"/>
      <c r="AR33" s="32"/>
      <c r="BE33" s="186"/>
    </row>
    <row r="34" spans="2:57" s="1" customFormat="1" ht="6.95" customHeight="1">
      <c r="B34" s="28"/>
      <c r="AR34" s="28"/>
      <c r="BE34" s="185"/>
    </row>
    <row r="35" spans="2:57" s="1" customFormat="1" ht="25.9" customHeight="1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180" t="s">
        <v>47</v>
      </c>
      <c r="Y35" s="181"/>
      <c r="Z35" s="181"/>
      <c r="AA35" s="181"/>
      <c r="AB35" s="181"/>
      <c r="AC35" s="35"/>
      <c r="AD35" s="35"/>
      <c r="AE35" s="35"/>
      <c r="AF35" s="35"/>
      <c r="AG35" s="35"/>
      <c r="AH35" s="35"/>
      <c r="AI35" s="35"/>
      <c r="AJ35" s="35"/>
      <c r="AK35" s="182">
        <f>SUM(AK26:AK33)</f>
        <v>0</v>
      </c>
      <c r="AL35" s="181"/>
      <c r="AM35" s="181"/>
      <c r="AN35" s="181"/>
      <c r="AO35" s="183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50</v>
      </c>
      <c r="AI60" s="30"/>
      <c r="AJ60" s="30"/>
      <c r="AK60" s="30"/>
      <c r="AL60" s="30"/>
      <c r="AM60" s="39" t="s">
        <v>51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50</v>
      </c>
      <c r="AI75" s="30"/>
      <c r="AJ75" s="30"/>
      <c r="AK75" s="30"/>
      <c r="AL75" s="30"/>
      <c r="AM75" s="39" t="s">
        <v>51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17" t="s">
        <v>54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3" t="s">
        <v>13</v>
      </c>
      <c r="L84" s="3" t="str">
        <f>K5</f>
        <v>2024/196</v>
      </c>
      <c r="AR84" s="44"/>
    </row>
    <row r="85" spans="1:90" s="4" customFormat="1" ht="36.950000000000003" customHeight="1">
      <c r="B85" s="45"/>
      <c r="C85" s="46" t="s">
        <v>16</v>
      </c>
      <c r="L85" s="168" t="str">
        <f>K6</f>
        <v>Masarykova univerzita - Hala depozitáře Těšetice p.č. 3344/1 a 3343</v>
      </c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/>
      <c r="AH85" s="169"/>
      <c r="AI85" s="169"/>
      <c r="AJ85" s="169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3" t="s">
        <v>20</v>
      </c>
      <c r="L87" s="47" t="str">
        <f>IF(K8="","",K8)</f>
        <v>Těšetice p.č. 3344/1 a 3343</v>
      </c>
      <c r="AI87" s="23" t="s">
        <v>22</v>
      </c>
      <c r="AM87" s="170" t="str">
        <f>IF(AN8= "","",AN8)</f>
        <v>23. 12. 2024</v>
      </c>
      <c r="AN87" s="170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3" t="s">
        <v>24</v>
      </c>
      <c r="L89" s="3" t="str">
        <f>IF(E11= "","",E11)</f>
        <v>Masarykova univerzita, Žerotínovo nám. 617/9, Brno</v>
      </c>
      <c r="AI89" s="23" t="s">
        <v>30</v>
      </c>
      <c r="AM89" s="171" t="str">
        <f>IF(E17="","",E17)</f>
        <v xml:space="preserve"> </v>
      </c>
      <c r="AN89" s="172"/>
      <c r="AO89" s="172"/>
      <c r="AP89" s="172"/>
      <c r="AR89" s="28"/>
      <c r="AS89" s="173" t="s">
        <v>55</v>
      </c>
      <c r="AT89" s="174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3" t="s">
        <v>28</v>
      </c>
      <c r="L90" s="3" t="str">
        <f>IF(E14= "Vyplň údaj","",E14)</f>
        <v/>
      </c>
      <c r="AI90" s="23" t="s">
        <v>33</v>
      </c>
      <c r="AM90" s="171" t="str">
        <f>IF(E20="","",E20)</f>
        <v xml:space="preserve"> </v>
      </c>
      <c r="AN90" s="172"/>
      <c r="AO90" s="172"/>
      <c r="AP90" s="172"/>
      <c r="AR90" s="28"/>
      <c r="AS90" s="175"/>
      <c r="AT90" s="176"/>
      <c r="BD90" s="52"/>
    </row>
    <row r="91" spans="1:90" s="1" customFormat="1" ht="10.9" customHeight="1">
      <c r="B91" s="28"/>
      <c r="AR91" s="28"/>
      <c r="AS91" s="175"/>
      <c r="AT91" s="176"/>
      <c r="BD91" s="52"/>
    </row>
    <row r="92" spans="1:90" s="1" customFormat="1" ht="29.25" customHeight="1">
      <c r="B92" s="28"/>
      <c r="C92" s="158" t="s">
        <v>56</v>
      </c>
      <c r="D92" s="159"/>
      <c r="E92" s="159"/>
      <c r="F92" s="159"/>
      <c r="G92" s="159"/>
      <c r="H92" s="53"/>
      <c r="I92" s="160" t="s">
        <v>57</v>
      </c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9"/>
      <c r="Y92" s="159"/>
      <c r="Z92" s="159"/>
      <c r="AA92" s="159"/>
      <c r="AB92" s="159"/>
      <c r="AC92" s="159"/>
      <c r="AD92" s="159"/>
      <c r="AE92" s="159"/>
      <c r="AF92" s="159"/>
      <c r="AG92" s="161" t="s">
        <v>58</v>
      </c>
      <c r="AH92" s="159"/>
      <c r="AI92" s="159"/>
      <c r="AJ92" s="159"/>
      <c r="AK92" s="159"/>
      <c r="AL92" s="159"/>
      <c r="AM92" s="159"/>
      <c r="AN92" s="160" t="s">
        <v>59</v>
      </c>
      <c r="AO92" s="159"/>
      <c r="AP92" s="162"/>
      <c r="AQ92" s="54" t="s">
        <v>60</v>
      </c>
      <c r="AR92" s="28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73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66">
        <f>ROUND(AG95,2)</f>
        <v>0</v>
      </c>
      <c r="AH94" s="166"/>
      <c r="AI94" s="166"/>
      <c r="AJ94" s="166"/>
      <c r="AK94" s="166"/>
      <c r="AL94" s="166"/>
      <c r="AM94" s="166"/>
      <c r="AN94" s="167">
        <f>SUM(AG94,AT94)</f>
        <v>0</v>
      </c>
      <c r="AO94" s="167"/>
      <c r="AP94" s="167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74</v>
      </c>
      <c r="BT94" s="68" t="s">
        <v>75</v>
      </c>
      <c r="BV94" s="68" t="s">
        <v>76</v>
      </c>
      <c r="BW94" s="68" t="s">
        <v>4</v>
      </c>
      <c r="BX94" s="68" t="s">
        <v>77</v>
      </c>
      <c r="CL94" s="68" t="s">
        <v>1</v>
      </c>
    </row>
    <row r="95" spans="1:90" s="6" customFormat="1" ht="24.75" customHeight="1">
      <c r="A95" s="69" t="s">
        <v>78</v>
      </c>
      <c r="B95" s="70"/>
      <c r="C95" s="71"/>
      <c r="D95" s="165" t="s">
        <v>14</v>
      </c>
      <c r="E95" s="165"/>
      <c r="F95" s="165"/>
      <c r="G95" s="165"/>
      <c r="H95" s="165"/>
      <c r="I95" s="72"/>
      <c r="J95" s="165" t="s">
        <v>17</v>
      </c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  <c r="AC95" s="165"/>
      <c r="AD95" s="165"/>
      <c r="AE95" s="165"/>
      <c r="AF95" s="165"/>
      <c r="AG95" s="163">
        <f>'2024-196 - Masarykova uni...'!J28</f>
        <v>0</v>
      </c>
      <c r="AH95" s="164"/>
      <c r="AI95" s="164"/>
      <c r="AJ95" s="164"/>
      <c r="AK95" s="164"/>
      <c r="AL95" s="164"/>
      <c r="AM95" s="164"/>
      <c r="AN95" s="163">
        <f>SUM(AG95,AT95)</f>
        <v>0</v>
      </c>
      <c r="AO95" s="164"/>
      <c r="AP95" s="164"/>
      <c r="AQ95" s="73" t="s">
        <v>79</v>
      </c>
      <c r="AR95" s="70"/>
      <c r="AS95" s="74">
        <v>0</v>
      </c>
      <c r="AT95" s="75">
        <f>ROUND(SUM(AV95:AW95),2)</f>
        <v>0</v>
      </c>
      <c r="AU95" s="76">
        <f>'2024-196 - Masarykova uni...'!P116</f>
        <v>0</v>
      </c>
      <c r="AV95" s="75">
        <f>'2024-196 - Masarykova uni...'!J31</f>
        <v>0</v>
      </c>
      <c r="AW95" s="75">
        <f>'2024-196 - Masarykova uni...'!J32</f>
        <v>0</v>
      </c>
      <c r="AX95" s="75">
        <f>'2024-196 - Masarykova uni...'!J33</f>
        <v>0</v>
      </c>
      <c r="AY95" s="75">
        <f>'2024-196 - Masarykova uni...'!J34</f>
        <v>0</v>
      </c>
      <c r="AZ95" s="75">
        <f>'2024-196 - Masarykova uni...'!F31</f>
        <v>0</v>
      </c>
      <c r="BA95" s="75">
        <f>'2024-196 - Masarykova uni...'!F32</f>
        <v>0</v>
      </c>
      <c r="BB95" s="75">
        <f>'2024-196 - Masarykova uni...'!F33</f>
        <v>0</v>
      </c>
      <c r="BC95" s="75">
        <f>'2024-196 - Masarykova uni...'!F34</f>
        <v>0</v>
      </c>
      <c r="BD95" s="77">
        <f>'2024-196 - Masarykova uni...'!F35</f>
        <v>0</v>
      </c>
      <c r="BT95" s="78" t="s">
        <v>80</v>
      </c>
      <c r="BU95" s="78" t="s">
        <v>81</v>
      </c>
      <c r="BV95" s="78" t="s">
        <v>76</v>
      </c>
      <c r="BW95" s="78" t="s">
        <v>4</v>
      </c>
      <c r="BX95" s="78" t="s">
        <v>77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024-196 - Masarykova uni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1"/>
  <sheetViews>
    <sheetView showGridLines="0" tabSelected="1" topLeftCell="A147" workbookViewId="0">
      <selection activeCell="F159" sqref="F15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6" t="s">
        <v>5</v>
      </c>
      <c r="M2" s="157"/>
      <c r="N2" s="157"/>
      <c r="O2" s="157"/>
      <c r="P2" s="157"/>
      <c r="Q2" s="157"/>
      <c r="R2" s="157"/>
      <c r="S2" s="157"/>
      <c r="T2" s="157"/>
      <c r="U2" s="157"/>
      <c r="V2" s="157"/>
      <c r="AT2" s="13" t="s">
        <v>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82</v>
      </c>
    </row>
    <row r="4" spans="2:46" ht="24.95" customHeight="1">
      <c r="B4" s="16"/>
      <c r="D4" s="17" t="s">
        <v>83</v>
      </c>
      <c r="L4" s="16"/>
      <c r="M4" s="79" t="s">
        <v>10</v>
      </c>
      <c r="AT4" s="13" t="s">
        <v>3</v>
      </c>
    </row>
    <row r="5" spans="2:46" ht="6.95" customHeight="1">
      <c r="B5" s="16"/>
      <c r="L5" s="16"/>
    </row>
    <row r="6" spans="2:46" s="1" customFormat="1" ht="12" customHeight="1">
      <c r="B6" s="28"/>
      <c r="D6" s="23" t="s">
        <v>16</v>
      </c>
      <c r="L6" s="28"/>
    </row>
    <row r="7" spans="2:46" s="1" customFormat="1" ht="30" customHeight="1">
      <c r="B7" s="28"/>
      <c r="E7" s="168" t="s">
        <v>17</v>
      </c>
      <c r="F7" s="195"/>
      <c r="G7" s="195"/>
      <c r="H7" s="195"/>
      <c r="L7" s="28"/>
    </row>
    <row r="8" spans="2:46" s="1" customFormat="1">
      <c r="B8" s="28"/>
      <c r="L8" s="28"/>
    </row>
    <row r="9" spans="2:46" s="1" customFormat="1" ht="12" customHeight="1">
      <c r="B9" s="28"/>
      <c r="D9" s="23" t="s">
        <v>18</v>
      </c>
      <c r="F9" s="21" t="s">
        <v>1</v>
      </c>
      <c r="I9" s="23" t="s">
        <v>19</v>
      </c>
      <c r="J9" s="21" t="s">
        <v>1</v>
      </c>
      <c r="L9" s="28"/>
    </row>
    <row r="10" spans="2:46" s="1" customFormat="1" ht="12" customHeight="1">
      <c r="B10" s="28"/>
      <c r="D10" s="23" t="s">
        <v>20</v>
      </c>
      <c r="F10" s="21" t="s">
        <v>21</v>
      </c>
      <c r="I10" s="23" t="s">
        <v>22</v>
      </c>
      <c r="J10" s="48" t="str">
        <f>'Rekapitulace stavby'!AN8</f>
        <v>23. 12. 2024</v>
      </c>
      <c r="L10" s="28"/>
    </row>
    <row r="11" spans="2:46" s="1" customFormat="1" ht="10.9" customHeight="1">
      <c r="B11" s="28"/>
      <c r="L11" s="28"/>
    </row>
    <row r="12" spans="2:46" s="1" customFormat="1" ht="12" customHeight="1">
      <c r="B12" s="28"/>
      <c r="D12" s="23" t="s">
        <v>24</v>
      </c>
      <c r="I12" s="23" t="s">
        <v>25</v>
      </c>
      <c r="J12" s="21" t="s">
        <v>1</v>
      </c>
      <c r="L12" s="28"/>
    </row>
    <row r="13" spans="2:46" s="1" customFormat="1" ht="18" customHeight="1">
      <c r="B13" s="28"/>
      <c r="E13" s="21" t="s">
        <v>26</v>
      </c>
      <c r="I13" s="23" t="s">
        <v>27</v>
      </c>
      <c r="J13" s="21" t="s">
        <v>1</v>
      </c>
      <c r="L13" s="28"/>
    </row>
    <row r="14" spans="2:46" s="1" customFormat="1" ht="6.95" customHeight="1">
      <c r="B14" s="28"/>
      <c r="L14" s="28"/>
    </row>
    <row r="15" spans="2:46" s="1" customFormat="1" ht="12" customHeight="1">
      <c r="B15" s="28"/>
      <c r="D15" s="23" t="s">
        <v>28</v>
      </c>
      <c r="I15" s="23" t="s">
        <v>25</v>
      </c>
      <c r="J15" s="24" t="str">
        <f>'Rekapitulace stavby'!AN13</f>
        <v>Vyplň údaj</v>
      </c>
      <c r="L15" s="28"/>
    </row>
    <row r="16" spans="2:46" s="1" customFormat="1" ht="18" customHeight="1">
      <c r="B16" s="28"/>
      <c r="E16" s="196" t="str">
        <f>'Rekapitulace stavby'!E14</f>
        <v>Vyplň údaj</v>
      </c>
      <c r="F16" s="187"/>
      <c r="G16" s="187"/>
      <c r="H16" s="187"/>
      <c r="I16" s="23" t="s">
        <v>27</v>
      </c>
      <c r="J16" s="24" t="str">
        <f>'Rekapitulace stavby'!AN14</f>
        <v>Vyplň údaj</v>
      </c>
      <c r="L16" s="28"/>
    </row>
    <row r="17" spans="2:12" s="1" customFormat="1" ht="6.95" customHeight="1">
      <c r="B17" s="28"/>
      <c r="L17" s="28"/>
    </row>
    <row r="18" spans="2:12" s="1" customFormat="1" ht="12" customHeight="1">
      <c r="B18" s="28"/>
      <c r="D18" s="23" t="s">
        <v>30</v>
      </c>
      <c r="I18" s="23" t="s">
        <v>25</v>
      </c>
      <c r="J18" s="21" t="str">
        <f>IF('Rekapitulace stavby'!AN16="","",'Rekapitulace stavby'!AN16)</f>
        <v/>
      </c>
      <c r="L18" s="28"/>
    </row>
    <row r="19" spans="2:12" s="1" customFormat="1" ht="18" customHeight="1">
      <c r="B19" s="28"/>
      <c r="E19" s="21" t="str">
        <f>IF('Rekapitulace stavby'!E17="","",'Rekapitulace stavby'!E17)</f>
        <v xml:space="preserve"> </v>
      </c>
      <c r="I19" s="23" t="s">
        <v>27</v>
      </c>
      <c r="J19" s="21" t="str">
        <f>IF('Rekapitulace stavby'!AN17="","",'Rekapitulace stavby'!AN17)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3" t="s">
        <v>33</v>
      </c>
      <c r="I21" s="23" t="s">
        <v>25</v>
      </c>
      <c r="J21" s="21" t="str">
        <f>IF('Rekapitulace stavby'!AN19="","",'Rekapitulace stavby'!AN19)</f>
        <v/>
      </c>
      <c r="L21" s="28"/>
    </row>
    <row r="22" spans="2:12" s="1" customFormat="1" ht="18" customHeight="1">
      <c r="B22" s="28"/>
      <c r="E22" s="21" t="str">
        <f>IF('Rekapitulace stavby'!E20="","",'Rekapitulace stavby'!E20)</f>
        <v xml:space="preserve"> </v>
      </c>
      <c r="I22" s="23" t="s">
        <v>27</v>
      </c>
      <c r="J22" s="21" t="str">
        <f>IF('Rekapitulace stavby'!AN20="","",'Rekapitulace stavby'!AN20)</f>
        <v/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3" t="s">
        <v>34</v>
      </c>
      <c r="L24" s="28"/>
    </row>
    <row r="25" spans="2:12" s="7" customFormat="1" ht="16.5" customHeight="1">
      <c r="B25" s="80"/>
      <c r="E25" s="191" t="s">
        <v>1</v>
      </c>
      <c r="F25" s="191"/>
      <c r="G25" s="191"/>
      <c r="H25" s="191"/>
      <c r="L25" s="80"/>
    </row>
    <row r="26" spans="2:12" s="1" customFormat="1" ht="6.95" customHeight="1">
      <c r="B26" s="28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25.35" customHeight="1">
      <c r="B28" s="28"/>
      <c r="D28" s="81" t="s">
        <v>35</v>
      </c>
      <c r="J28" s="62">
        <f>ROUND(J116, 2)</f>
        <v>0</v>
      </c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14.45" customHeight="1">
      <c r="B30" s="28"/>
      <c r="F30" s="31" t="s">
        <v>37</v>
      </c>
      <c r="I30" s="31" t="s">
        <v>36</v>
      </c>
      <c r="J30" s="31" t="s">
        <v>38</v>
      </c>
      <c r="L30" s="28"/>
    </row>
    <row r="31" spans="2:12" s="1" customFormat="1" ht="14.45" customHeight="1">
      <c r="B31" s="28"/>
      <c r="D31" s="51" t="s">
        <v>39</v>
      </c>
      <c r="E31" s="23" t="s">
        <v>40</v>
      </c>
      <c r="F31" s="82">
        <f>ROUND((SUM(BE116:BE170)),  2)</f>
        <v>0</v>
      </c>
      <c r="I31" s="83">
        <v>0.21</v>
      </c>
      <c r="J31" s="82">
        <f>ROUND(((SUM(BE116:BE170))*I31),  2)</f>
        <v>0</v>
      </c>
      <c r="L31" s="28"/>
    </row>
    <row r="32" spans="2:12" s="1" customFormat="1" ht="14.45" customHeight="1">
      <c r="B32" s="28"/>
      <c r="E32" s="23" t="s">
        <v>41</v>
      </c>
      <c r="F32" s="82">
        <f>ROUND((SUM(BF116:BF170)),  2)</f>
        <v>0</v>
      </c>
      <c r="I32" s="83">
        <v>0.12</v>
      </c>
      <c r="J32" s="82">
        <f>ROUND(((SUM(BF116:BF170))*I32),  2)</f>
        <v>0</v>
      </c>
      <c r="L32" s="28"/>
    </row>
    <row r="33" spans="2:12" s="1" customFormat="1" ht="14.45" hidden="1" customHeight="1">
      <c r="B33" s="28"/>
      <c r="E33" s="23" t="s">
        <v>42</v>
      </c>
      <c r="F33" s="82">
        <f>ROUND((SUM(BG116:BG170)),  2)</f>
        <v>0</v>
      </c>
      <c r="I33" s="83">
        <v>0.21</v>
      </c>
      <c r="J33" s="82">
        <f>0</f>
        <v>0</v>
      </c>
      <c r="L33" s="28"/>
    </row>
    <row r="34" spans="2:12" s="1" customFormat="1" ht="14.45" hidden="1" customHeight="1">
      <c r="B34" s="28"/>
      <c r="E34" s="23" t="s">
        <v>43</v>
      </c>
      <c r="F34" s="82">
        <f>ROUND((SUM(BH116:BH170)),  2)</f>
        <v>0</v>
      </c>
      <c r="I34" s="83">
        <v>0.12</v>
      </c>
      <c r="J34" s="82">
        <f>0</f>
        <v>0</v>
      </c>
      <c r="L34" s="28"/>
    </row>
    <row r="35" spans="2:12" s="1" customFormat="1" ht="14.45" hidden="1" customHeight="1">
      <c r="B35" s="28"/>
      <c r="E35" s="23" t="s">
        <v>44</v>
      </c>
      <c r="F35" s="82">
        <f>ROUND((SUM(BI116:BI170)),  2)</f>
        <v>0</v>
      </c>
      <c r="I35" s="83">
        <v>0</v>
      </c>
      <c r="J35" s="82">
        <f>0</f>
        <v>0</v>
      </c>
      <c r="L35" s="28"/>
    </row>
    <row r="36" spans="2:12" s="1" customFormat="1" ht="6.95" customHeight="1">
      <c r="B36" s="28"/>
      <c r="L36" s="28"/>
    </row>
    <row r="37" spans="2:12" s="1" customFormat="1" ht="25.35" customHeight="1">
      <c r="B37" s="28"/>
      <c r="C37" s="84"/>
      <c r="D37" s="85" t="s">
        <v>45</v>
      </c>
      <c r="E37" s="53"/>
      <c r="F37" s="53"/>
      <c r="G37" s="86" t="s">
        <v>46</v>
      </c>
      <c r="H37" s="87" t="s">
        <v>47</v>
      </c>
      <c r="I37" s="53"/>
      <c r="J37" s="88">
        <f>SUM(J28:J35)</f>
        <v>0</v>
      </c>
      <c r="K37" s="89"/>
      <c r="L37" s="28"/>
    </row>
    <row r="38" spans="2:12" s="1" customFormat="1" ht="14.45" customHeight="1">
      <c r="B38" s="28"/>
      <c r="L38" s="28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90" t="s">
        <v>51</v>
      </c>
      <c r="G61" s="39" t="s">
        <v>50</v>
      </c>
      <c r="H61" s="30"/>
      <c r="I61" s="30"/>
      <c r="J61" s="91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90" t="s">
        <v>51</v>
      </c>
      <c r="G76" s="39" t="s">
        <v>50</v>
      </c>
      <c r="H76" s="30"/>
      <c r="I76" s="30"/>
      <c r="J76" s="91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84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30" customHeight="1">
      <c r="B85" s="28"/>
      <c r="E85" s="168" t="str">
        <f>E7</f>
        <v>Masarykova univerzita - Hala depozitáře Těšetice p.č. 3344/1 a 3343</v>
      </c>
      <c r="F85" s="195"/>
      <c r="G85" s="195"/>
      <c r="H85" s="195"/>
      <c r="L85" s="28"/>
    </row>
    <row r="86" spans="2:47" s="1" customFormat="1" ht="6.95" customHeight="1">
      <c r="B86" s="28"/>
      <c r="L86" s="28"/>
    </row>
    <row r="87" spans="2:47" s="1" customFormat="1" ht="12" customHeight="1">
      <c r="B87" s="28"/>
      <c r="C87" s="23" t="s">
        <v>20</v>
      </c>
      <c r="F87" s="21" t="str">
        <f>F10</f>
        <v>Těšetice p.č. 3344/1 a 3343</v>
      </c>
      <c r="I87" s="23" t="s">
        <v>22</v>
      </c>
      <c r="J87" s="48" t="str">
        <f>IF(J10="","",J10)</f>
        <v>23. 12. 2024</v>
      </c>
      <c r="L87" s="28"/>
    </row>
    <row r="88" spans="2:47" s="1" customFormat="1" ht="6.95" customHeight="1">
      <c r="B88" s="28"/>
      <c r="L88" s="28"/>
    </row>
    <row r="89" spans="2:47" s="1" customFormat="1" ht="15.2" customHeight="1">
      <c r="B89" s="28"/>
      <c r="C89" s="23" t="s">
        <v>24</v>
      </c>
      <c r="F89" s="21" t="str">
        <f>E13</f>
        <v>Masarykova univerzita, Žerotínovo nám. 617/9, Brno</v>
      </c>
      <c r="I89" s="23" t="s">
        <v>30</v>
      </c>
      <c r="J89" s="26" t="str">
        <f>E19</f>
        <v xml:space="preserve"> </v>
      </c>
      <c r="L89" s="28"/>
    </row>
    <row r="90" spans="2:47" s="1" customFormat="1" ht="15.2" customHeight="1">
      <c r="B90" s="28"/>
      <c r="C90" s="23" t="s">
        <v>28</v>
      </c>
      <c r="F90" s="21" t="str">
        <f>IF(E16="","",E16)</f>
        <v>Vyplň údaj</v>
      </c>
      <c r="I90" s="23" t="s">
        <v>33</v>
      </c>
      <c r="J90" s="26" t="str">
        <f>E22</f>
        <v xml:space="preserve"> </v>
      </c>
      <c r="L90" s="28"/>
    </row>
    <row r="91" spans="2:47" s="1" customFormat="1" ht="10.35" customHeight="1">
      <c r="B91" s="28"/>
      <c r="L91" s="28"/>
    </row>
    <row r="92" spans="2:47" s="1" customFormat="1" ht="29.25" customHeight="1">
      <c r="B92" s="28"/>
      <c r="C92" s="92" t="s">
        <v>85</v>
      </c>
      <c r="D92" s="84"/>
      <c r="E92" s="84"/>
      <c r="F92" s="84"/>
      <c r="G92" s="84"/>
      <c r="H92" s="84"/>
      <c r="I92" s="84"/>
      <c r="J92" s="93" t="s">
        <v>86</v>
      </c>
      <c r="K92" s="84"/>
      <c r="L92" s="28"/>
    </row>
    <row r="93" spans="2:47" s="1" customFormat="1" ht="10.35" customHeight="1">
      <c r="B93" s="28"/>
      <c r="L93" s="28"/>
    </row>
    <row r="94" spans="2:47" s="1" customFormat="1" ht="22.9" customHeight="1">
      <c r="B94" s="28"/>
      <c r="C94" s="94" t="s">
        <v>87</v>
      </c>
      <c r="J94" s="62">
        <f>J116</f>
        <v>0</v>
      </c>
      <c r="L94" s="28"/>
      <c r="AU94" s="13" t="s">
        <v>88</v>
      </c>
    </row>
    <row r="95" spans="2:47" s="8" customFormat="1" ht="24.95" customHeight="1">
      <c r="B95" s="95"/>
      <c r="D95" s="96" t="s">
        <v>89</v>
      </c>
      <c r="E95" s="97"/>
      <c r="F95" s="97"/>
      <c r="G95" s="97"/>
      <c r="H95" s="97"/>
      <c r="I95" s="97"/>
      <c r="J95" s="98">
        <f>J117</f>
        <v>0</v>
      </c>
      <c r="L95" s="95"/>
    </row>
    <row r="96" spans="2:47" s="9" customFormat="1" ht="19.899999999999999" customHeight="1">
      <c r="B96" s="99"/>
      <c r="D96" s="100" t="s">
        <v>90</v>
      </c>
      <c r="E96" s="101"/>
      <c r="F96" s="101"/>
      <c r="G96" s="101"/>
      <c r="H96" s="101"/>
      <c r="I96" s="101"/>
      <c r="J96" s="102">
        <f>J118</f>
        <v>0</v>
      </c>
      <c r="L96" s="99"/>
    </row>
    <row r="97" spans="2:12" s="9" customFormat="1" ht="19.899999999999999" customHeight="1">
      <c r="B97" s="99"/>
      <c r="D97" s="100" t="s">
        <v>91</v>
      </c>
      <c r="E97" s="101"/>
      <c r="F97" s="101"/>
      <c r="G97" s="101"/>
      <c r="H97" s="101"/>
      <c r="I97" s="101"/>
      <c r="J97" s="102">
        <f>J135</f>
        <v>0</v>
      </c>
      <c r="L97" s="99"/>
    </row>
    <row r="98" spans="2:12" s="9" customFormat="1" ht="19.899999999999999" customHeight="1">
      <c r="B98" s="99"/>
      <c r="D98" s="100" t="s">
        <v>92</v>
      </c>
      <c r="E98" s="101"/>
      <c r="F98" s="101"/>
      <c r="G98" s="101"/>
      <c r="H98" s="101"/>
      <c r="I98" s="101"/>
      <c r="J98" s="102">
        <f>J154</f>
        <v>0</v>
      </c>
      <c r="L98" s="99"/>
    </row>
    <row r="99" spans="2:12" s="1" customFormat="1" ht="21.75" customHeight="1">
      <c r="B99" s="28"/>
      <c r="L99" s="28"/>
    </row>
    <row r="100" spans="2:12" s="1" customFormat="1" ht="6.95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4.95" customHeight="1">
      <c r="B105" s="28"/>
      <c r="C105" s="17" t="s">
        <v>93</v>
      </c>
      <c r="L105" s="28"/>
    </row>
    <row r="106" spans="2:12" s="1" customFormat="1" ht="6.95" customHeight="1">
      <c r="B106" s="28"/>
      <c r="L106" s="28"/>
    </row>
    <row r="107" spans="2:12" s="1" customFormat="1" ht="12" customHeight="1">
      <c r="B107" s="28"/>
      <c r="C107" s="23" t="s">
        <v>16</v>
      </c>
      <c r="L107" s="28"/>
    </row>
    <row r="108" spans="2:12" s="1" customFormat="1" ht="30" customHeight="1">
      <c r="B108" s="28"/>
      <c r="E108" s="168" t="str">
        <f>E7</f>
        <v>Masarykova univerzita - Hala depozitáře Těšetice p.č. 3344/1 a 3343</v>
      </c>
      <c r="F108" s="195"/>
      <c r="G108" s="195"/>
      <c r="H108" s="195"/>
      <c r="L108" s="28"/>
    </row>
    <row r="109" spans="2:12" s="1" customFormat="1" ht="6.95" customHeight="1">
      <c r="B109" s="28"/>
      <c r="L109" s="28"/>
    </row>
    <row r="110" spans="2:12" s="1" customFormat="1" ht="12" customHeight="1">
      <c r="B110" s="28"/>
      <c r="C110" s="23" t="s">
        <v>20</v>
      </c>
      <c r="F110" s="21" t="str">
        <f>F10</f>
        <v>Těšetice p.č. 3344/1 a 3343</v>
      </c>
      <c r="I110" s="23" t="s">
        <v>22</v>
      </c>
      <c r="J110" s="48" t="str">
        <f>IF(J10="","",J10)</f>
        <v>23. 12. 2024</v>
      </c>
      <c r="L110" s="28"/>
    </row>
    <row r="111" spans="2:12" s="1" customFormat="1" ht="6.95" customHeight="1">
      <c r="B111" s="28"/>
      <c r="L111" s="28"/>
    </row>
    <row r="112" spans="2:12" s="1" customFormat="1" ht="15.2" customHeight="1">
      <c r="B112" s="28"/>
      <c r="C112" s="23" t="s">
        <v>24</v>
      </c>
      <c r="F112" s="21" t="str">
        <f>E13</f>
        <v>Masarykova univerzita, Žerotínovo nám. 617/9, Brno</v>
      </c>
      <c r="I112" s="23" t="s">
        <v>30</v>
      </c>
      <c r="J112" s="26" t="str">
        <f>E19</f>
        <v xml:space="preserve"> </v>
      </c>
      <c r="L112" s="28"/>
    </row>
    <row r="113" spans="2:65" s="1" customFormat="1" ht="15.2" customHeight="1">
      <c r="B113" s="28"/>
      <c r="C113" s="23" t="s">
        <v>28</v>
      </c>
      <c r="F113" s="21" t="str">
        <f>IF(E16="","",E16)</f>
        <v>Vyplň údaj</v>
      </c>
      <c r="I113" s="23" t="s">
        <v>33</v>
      </c>
      <c r="J113" s="26" t="str">
        <f>E22</f>
        <v xml:space="preserve"> </v>
      </c>
      <c r="L113" s="28"/>
    </row>
    <row r="114" spans="2:65" s="1" customFormat="1" ht="10.35" customHeight="1">
      <c r="B114" s="28"/>
      <c r="L114" s="28"/>
    </row>
    <row r="115" spans="2:65" s="10" customFormat="1" ht="29.25" customHeight="1">
      <c r="B115" s="103"/>
      <c r="C115" s="104" t="s">
        <v>94</v>
      </c>
      <c r="D115" s="105" t="s">
        <v>60</v>
      </c>
      <c r="E115" s="105" t="s">
        <v>56</v>
      </c>
      <c r="F115" s="105" t="s">
        <v>57</v>
      </c>
      <c r="G115" s="105" t="s">
        <v>95</v>
      </c>
      <c r="H115" s="105" t="s">
        <v>96</v>
      </c>
      <c r="I115" s="105" t="s">
        <v>97</v>
      </c>
      <c r="J115" s="106" t="s">
        <v>86</v>
      </c>
      <c r="K115" s="107" t="s">
        <v>98</v>
      </c>
      <c r="L115" s="103"/>
      <c r="M115" s="55" t="s">
        <v>1</v>
      </c>
      <c r="N115" s="56" t="s">
        <v>39</v>
      </c>
      <c r="O115" s="56" t="s">
        <v>99</v>
      </c>
      <c r="P115" s="56" t="s">
        <v>100</v>
      </c>
      <c r="Q115" s="56" t="s">
        <v>101</v>
      </c>
      <c r="R115" s="56" t="s">
        <v>102</v>
      </c>
      <c r="S115" s="56" t="s">
        <v>103</v>
      </c>
      <c r="T115" s="57" t="s">
        <v>104</v>
      </c>
    </row>
    <row r="116" spans="2:65" s="1" customFormat="1" ht="22.9" customHeight="1">
      <c r="B116" s="28"/>
      <c r="C116" s="60" t="s">
        <v>105</v>
      </c>
      <c r="J116" s="108">
        <f>BK116</f>
        <v>0</v>
      </c>
      <c r="L116" s="28"/>
      <c r="M116" s="58"/>
      <c r="N116" s="49"/>
      <c r="O116" s="49"/>
      <c r="P116" s="109">
        <f>P117</f>
        <v>0</v>
      </c>
      <c r="Q116" s="49"/>
      <c r="R116" s="109">
        <f>R117</f>
        <v>0.27629000000000004</v>
      </c>
      <c r="S116" s="49"/>
      <c r="T116" s="110">
        <f>T117</f>
        <v>0</v>
      </c>
      <c r="AT116" s="13" t="s">
        <v>74</v>
      </c>
      <c r="AU116" s="13" t="s">
        <v>88</v>
      </c>
      <c r="BK116" s="111">
        <f>BK117</f>
        <v>0</v>
      </c>
    </row>
    <row r="117" spans="2:65" s="11" customFormat="1" ht="25.9" customHeight="1">
      <c r="B117" s="112"/>
      <c r="D117" s="113" t="s">
        <v>74</v>
      </c>
      <c r="E117" s="114" t="s">
        <v>106</v>
      </c>
      <c r="F117" s="114" t="s">
        <v>107</v>
      </c>
      <c r="I117" s="115"/>
      <c r="J117" s="116">
        <f>BK117</f>
        <v>0</v>
      </c>
      <c r="L117" s="112"/>
      <c r="M117" s="117"/>
      <c r="P117" s="118">
        <f>P118+P135+P154</f>
        <v>0</v>
      </c>
      <c r="R117" s="118">
        <f>R118+R135+R154</f>
        <v>0.27629000000000004</v>
      </c>
      <c r="T117" s="119">
        <f>T118+T135+T154</f>
        <v>0</v>
      </c>
      <c r="AR117" s="113" t="s">
        <v>82</v>
      </c>
      <c r="AT117" s="120" t="s">
        <v>74</v>
      </c>
      <c r="AU117" s="120" t="s">
        <v>75</v>
      </c>
      <c r="AY117" s="113" t="s">
        <v>108</v>
      </c>
      <c r="BK117" s="121">
        <f>BK118+BK135+BK154</f>
        <v>0</v>
      </c>
    </row>
    <row r="118" spans="2:65" s="11" customFormat="1" ht="22.9" customHeight="1">
      <c r="B118" s="112"/>
      <c r="D118" s="113" t="s">
        <v>74</v>
      </c>
      <c r="E118" s="122" t="s">
        <v>109</v>
      </c>
      <c r="F118" s="122" t="s">
        <v>110</v>
      </c>
      <c r="I118" s="115"/>
      <c r="J118" s="123">
        <f>BK118</f>
        <v>0</v>
      </c>
      <c r="L118" s="112"/>
      <c r="M118" s="117"/>
      <c r="P118" s="118">
        <f>SUM(P119:P134)</f>
        <v>0</v>
      </c>
      <c r="R118" s="118">
        <f>SUM(R119:R134)</f>
        <v>8.3950000000000011E-2</v>
      </c>
      <c r="T118" s="119">
        <f>SUM(T119:T134)</f>
        <v>0</v>
      </c>
      <c r="AR118" s="113" t="s">
        <v>82</v>
      </c>
      <c r="AT118" s="120" t="s">
        <v>74</v>
      </c>
      <c r="AU118" s="120" t="s">
        <v>80</v>
      </c>
      <c r="AY118" s="113" t="s">
        <v>108</v>
      </c>
      <c r="BK118" s="121">
        <f>SUM(BK119:BK134)</f>
        <v>0</v>
      </c>
    </row>
    <row r="119" spans="2:65" s="1" customFormat="1" ht="21.75" customHeight="1">
      <c r="B119" s="124"/>
      <c r="C119" s="125" t="s">
        <v>80</v>
      </c>
      <c r="D119" s="125" t="s">
        <v>111</v>
      </c>
      <c r="E119" s="126" t="s">
        <v>112</v>
      </c>
      <c r="F119" s="127" t="s">
        <v>113</v>
      </c>
      <c r="G119" s="128" t="s">
        <v>114</v>
      </c>
      <c r="H119" s="129">
        <v>20</v>
      </c>
      <c r="I119" s="130"/>
      <c r="J119" s="131">
        <f t="shared" ref="J119:J134" si="0">ROUND(I119*H119,2)</f>
        <v>0</v>
      </c>
      <c r="K119" s="132"/>
      <c r="L119" s="28"/>
      <c r="M119" s="133" t="s">
        <v>1</v>
      </c>
      <c r="N119" s="134" t="s">
        <v>40</v>
      </c>
      <c r="P119" s="135">
        <f t="shared" ref="P119:P134" si="1">O119*H119</f>
        <v>0</v>
      </c>
      <c r="Q119" s="135">
        <v>1.42E-3</v>
      </c>
      <c r="R119" s="135">
        <f t="shared" ref="R119:R134" si="2">Q119*H119</f>
        <v>2.8400000000000002E-2</v>
      </c>
      <c r="S119" s="135">
        <v>0</v>
      </c>
      <c r="T119" s="136">
        <f t="shared" ref="T119:T134" si="3">S119*H119</f>
        <v>0</v>
      </c>
      <c r="AR119" s="137" t="s">
        <v>115</v>
      </c>
      <c r="AT119" s="137" t="s">
        <v>111</v>
      </c>
      <c r="AU119" s="137" t="s">
        <v>82</v>
      </c>
      <c r="AY119" s="13" t="s">
        <v>108</v>
      </c>
      <c r="BE119" s="138">
        <f t="shared" ref="BE119:BE134" si="4">IF(N119="základní",J119,0)</f>
        <v>0</v>
      </c>
      <c r="BF119" s="138">
        <f t="shared" ref="BF119:BF134" si="5">IF(N119="snížená",J119,0)</f>
        <v>0</v>
      </c>
      <c r="BG119" s="138">
        <f t="shared" ref="BG119:BG134" si="6">IF(N119="zákl. přenesená",J119,0)</f>
        <v>0</v>
      </c>
      <c r="BH119" s="138">
        <f t="shared" ref="BH119:BH134" si="7">IF(N119="sníž. přenesená",J119,0)</f>
        <v>0</v>
      </c>
      <c r="BI119" s="138">
        <f t="shared" ref="BI119:BI134" si="8">IF(N119="nulová",J119,0)</f>
        <v>0</v>
      </c>
      <c r="BJ119" s="13" t="s">
        <v>80</v>
      </c>
      <c r="BK119" s="138">
        <f t="shared" ref="BK119:BK134" si="9">ROUND(I119*H119,2)</f>
        <v>0</v>
      </c>
      <c r="BL119" s="13" t="s">
        <v>115</v>
      </c>
      <c r="BM119" s="137" t="s">
        <v>116</v>
      </c>
    </row>
    <row r="120" spans="2:65" s="1" customFormat="1" ht="21.75" customHeight="1">
      <c r="B120" s="124"/>
      <c r="C120" s="125" t="s">
        <v>82</v>
      </c>
      <c r="D120" s="125" t="s">
        <v>111</v>
      </c>
      <c r="E120" s="126" t="s">
        <v>117</v>
      </c>
      <c r="F120" s="127" t="s">
        <v>118</v>
      </c>
      <c r="G120" s="128" t="s">
        <v>114</v>
      </c>
      <c r="H120" s="129">
        <v>8</v>
      </c>
      <c r="I120" s="130"/>
      <c r="J120" s="131">
        <f t="shared" si="0"/>
        <v>0</v>
      </c>
      <c r="K120" s="132"/>
      <c r="L120" s="28"/>
      <c r="M120" s="133" t="s">
        <v>1</v>
      </c>
      <c r="N120" s="134" t="s">
        <v>40</v>
      </c>
      <c r="P120" s="135">
        <f t="shared" si="1"/>
        <v>0</v>
      </c>
      <c r="Q120" s="135">
        <v>1.97E-3</v>
      </c>
      <c r="R120" s="135">
        <f t="shared" si="2"/>
        <v>1.576E-2</v>
      </c>
      <c r="S120" s="135">
        <v>0</v>
      </c>
      <c r="T120" s="136">
        <f t="shared" si="3"/>
        <v>0</v>
      </c>
      <c r="AR120" s="137" t="s">
        <v>115</v>
      </c>
      <c r="AT120" s="137" t="s">
        <v>111</v>
      </c>
      <c r="AU120" s="137" t="s">
        <v>82</v>
      </c>
      <c r="AY120" s="13" t="s">
        <v>108</v>
      </c>
      <c r="BE120" s="138">
        <f t="shared" si="4"/>
        <v>0</v>
      </c>
      <c r="BF120" s="138">
        <f t="shared" si="5"/>
        <v>0</v>
      </c>
      <c r="BG120" s="138">
        <f t="shared" si="6"/>
        <v>0</v>
      </c>
      <c r="BH120" s="138">
        <f t="shared" si="7"/>
        <v>0</v>
      </c>
      <c r="BI120" s="138">
        <f t="shared" si="8"/>
        <v>0</v>
      </c>
      <c r="BJ120" s="13" t="s">
        <v>80</v>
      </c>
      <c r="BK120" s="138">
        <f t="shared" si="9"/>
        <v>0</v>
      </c>
      <c r="BL120" s="13" t="s">
        <v>115</v>
      </c>
      <c r="BM120" s="137" t="s">
        <v>119</v>
      </c>
    </row>
    <row r="121" spans="2:65" s="1" customFormat="1" ht="21.75" customHeight="1">
      <c r="B121" s="124"/>
      <c r="C121" s="125" t="s">
        <v>120</v>
      </c>
      <c r="D121" s="125" t="s">
        <v>111</v>
      </c>
      <c r="E121" s="126" t="s">
        <v>121</v>
      </c>
      <c r="F121" s="127" t="s">
        <v>122</v>
      </c>
      <c r="G121" s="128" t="s">
        <v>114</v>
      </c>
      <c r="H121" s="129">
        <v>8</v>
      </c>
      <c r="I121" s="130"/>
      <c r="J121" s="131">
        <f t="shared" si="0"/>
        <v>0</v>
      </c>
      <c r="K121" s="132"/>
      <c r="L121" s="28"/>
      <c r="M121" s="133" t="s">
        <v>1</v>
      </c>
      <c r="N121" s="134" t="s">
        <v>40</v>
      </c>
      <c r="P121" s="135">
        <f t="shared" si="1"/>
        <v>0</v>
      </c>
      <c r="Q121" s="135">
        <v>3.0400000000000002E-3</v>
      </c>
      <c r="R121" s="135">
        <f t="shared" si="2"/>
        <v>2.4320000000000001E-2</v>
      </c>
      <c r="S121" s="135">
        <v>0</v>
      </c>
      <c r="T121" s="136">
        <f t="shared" si="3"/>
        <v>0</v>
      </c>
      <c r="AR121" s="137" t="s">
        <v>115</v>
      </c>
      <c r="AT121" s="137" t="s">
        <v>111</v>
      </c>
      <c r="AU121" s="137" t="s">
        <v>82</v>
      </c>
      <c r="AY121" s="13" t="s">
        <v>108</v>
      </c>
      <c r="BE121" s="138">
        <f t="shared" si="4"/>
        <v>0</v>
      </c>
      <c r="BF121" s="138">
        <f t="shared" si="5"/>
        <v>0</v>
      </c>
      <c r="BG121" s="138">
        <f t="shared" si="6"/>
        <v>0</v>
      </c>
      <c r="BH121" s="138">
        <f t="shared" si="7"/>
        <v>0</v>
      </c>
      <c r="BI121" s="138">
        <f t="shared" si="8"/>
        <v>0</v>
      </c>
      <c r="BJ121" s="13" t="s">
        <v>80</v>
      </c>
      <c r="BK121" s="138">
        <f t="shared" si="9"/>
        <v>0</v>
      </c>
      <c r="BL121" s="13" t="s">
        <v>115</v>
      </c>
      <c r="BM121" s="137" t="s">
        <v>123</v>
      </c>
    </row>
    <row r="122" spans="2:65" s="1" customFormat="1" ht="16.5" customHeight="1">
      <c r="B122" s="124"/>
      <c r="C122" s="125" t="s">
        <v>124</v>
      </c>
      <c r="D122" s="125" t="s">
        <v>111</v>
      </c>
      <c r="E122" s="126" t="s">
        <v>125</v>
      </c>
      <c r="F122" s="127" t="s">
        <v>126</v>
      </c>
      <c r="G122" s="128" t="s">
        <v>114</v>
      </c>
      <c r="H122" s="129">
        <v>8</v>
      </c>
      <c r="I122" s="130"/>
      <c r="J122" s="131">
        <f t="shared" si="0"/>
        <v>0</v>
      </c>
      <c r="K122" s="132"/>
      <c r="L122" s="28"/>
      <c r="M122" s="133" t="s">
        <v>1</v>
      </c>
      <c r="N122" s="134" t="s">
        <v>40</v>
      </c>
      <c r="P122" s="135">
        <f t="shared" si="1"/>
        <v>0</v>
      </c>
      <c r="Q122" s="135">
        <v>4.2999999999999999E-4</v>
      </c>
      <c r="R122" s="135">
        <f t="shared" si="2"/>
        <v>3.4399999999999999E-3</v>
      </c>
      <c r="S122" s="135">
        <v>0</v>
      </c>
      <c r="T122" s="136">
        <f t="shared" si="3"/>
        <v>0</v>
      </c>
      <c r="AR122" s="137" t="s">
        <v>115</v>
      </c>
      <c r="AT122" s="137" t="s">
        <v>111</v>
      </c>
      <c r="AU122" s="137" t="s">
        <v>82</v>
      </c>
      <c r="AY122" s="13" t="s">
        <v>108</v>
      </c>
      <c r="BE122" s="138">
        <f t="shared" si="4"/>
        <v>0</v>
      </c>
      <c r="BF122" s="138">
        <f t="shared" si="5"/>
        <v>0</v>
      </c>
      <c r="BG122" s="138">
        <f t="shared" si="6"/>
        <v>0</v>
      </c>
      <c r="BH122" s="138">
        <f t="shared" si="7"/>
        <v>0</v>
      </c>
      <c r="BI122" s="138">
        <f t="shared" si="8"/>
        <v>0</v>
      </c>
      <c r="BJ122" s="13" t="s">
        <v>80</v>
      </c>
      <c r="BK122" s="138">
        <f t="shared" si="9"/>
        <v>0</v>
      </c>
      <c r="BL122" s="13" t="s">
        <v>115</v>
      </c>
      <c r="BM122" s="137" t="s">
        <v>127</v>
      </c>
    </row>
    <row r="123" spans="2:65" s="1" customFormat="1" ht="16.5" customHeight="1">
      <c r="B123" s="124"/>
      <c r="C123" s="125" t="s">
        <v>128</v>
      </c>
      <c r="D123" s="125" t="s">
        <v>111</v>
      </c>
      <c r="E123" s="126" t="s">
        <v>129</v>
      </c>
      <c r="F123" s="127" t="s">
        <v>130</v>
      </c>
      <c r="G123" s="128" t="s">
        <v>114</v>
      </c>
      <c r="H123" s="129">
        <v>8</v>
      </c>
      <c r="I123" s="130"/>
      <c r="J123" s="131">
        <f t="shared" si="0"/>
        <v>0</v>
      </c>
      <c r="K123" s="132"/>
      <c r="L123" s="28"/>
      <c r="M123" s="133" t="s">
        <v>1</v>
      </c>
      <c r="N123" s="134" t="s">
        <v>40</v>
      </c>
      <c r="P123" s="135">
        <f t="shared" si="1"/>
        <v>0</v>
      </c>
      <c r="Q123" s="135">
        <v>5.0000000000000001E-4</v>
      </c>
      <c r="R123" s="135">
        <f t="shared" si="2"/>
        <v>4.0000000000000001E-3</v>
      </c>
      <c r="S123" s="135">
        <v>0</v>
      </c>
      <c r="T123" s="136">
        <f t="shared" si="3"/>
        <v>0</v>
      </c>
      <c r="AR123" s="137" t="s">
        <v>115</v>
      </c>
      <c r="AT123" s="137" t="s">
        <v>111</v>
      </c>
      <c r="AU123" s="137" t="s">
        <v>82</v>
      </c>
      <c r="AY123" s="13" t="s">
        <v>108</v>
      </c>
      <c r="BE123" s="138">
        <f t="shared" si="4"/>
        <v>0</v>
      </c>
      <c r="BF123" s="138">
        <f t="shared" si="5"/>
        <v>0</v>
      </c>
      <c r="BG123" s="138">
        <f t="shared" si="6"/>
        <v>0</v>
      </c>
      <c r="BH123" s="138">
        <f t="shared" si="7"/>
        <v>0</v>
      </c>
      <c r="BI123" s="138">
        <f t="shared" si="8"/>
        <v>0</v>
      </c>
      <c r="BJ123" s="13" t="s">
        <v>80</v>
      </c>
      <c r="BK123" s="138">
        <f t="shared" si="9"/>
        <v>0</v>
      </c>
      <c r="BL123" s="13" t="s">
        <v>115</v>
      </c>
      <c r="BM123" s="137" t="s">
        <v>131</v>
      </c>
    </row>
    <row r="124" spans="2:65" s="1" customFormat="1" ht="16.5" customHeight="1">
      <c r="B124" s="124"/>
      <c r="C124" s="125" t="s">
        <v>132</v>
      </c>
      <c r="D124" s="125" t="s">
        <v>111</v>
      </c>
      <c r="E124" s="126" t="s">
        <v>133</v>
      </c>
      <c r="F124" s="127" t="s">
        <v>134</v>
      </c>
      <c r="G124" s="128" t="s">
        <v>114</v>
      </c>
      <c r="H124" s="129">
        <v>3</v>
      </c>
      <c r="I124" s="130"/>
      <c r="J124" s="131">
        <f t="shared" si="0"/>
        <v>0</v>
      </c>
      <c r="K124" s="132"/>
      <c r="L124" s="28"/>
      <c r="M124" s="133" t="s">
        <v>1</v>
      </c>
      <c r="N124" s="134" t="s">
        <v>40</v>
      </c>
      <c r="P124" s="135">
        <f t="shared" si="1"/>
        <v>0</v>
      </c>
      <c r="Q124" s="135">
        <v>1.5299999999999999E-3</v>
      </c>
      <c r="R124" s="135">
        <f t="shared" si="2"/>
        <v>4.5899999999999995E-3</v>
      </c>
      <c r="S124" s="135">
        <v>0</v>
      </c>
      <c r="T124" s="136">
        <f t="shared" si="3"/>
        <v>0</v>
      </c>
      <c r="AR124" s="137" t="s">
        <v>115</v>
      </c>
      <c r="AT124" s="137" t="s">
        <v>111</v>
      </c>
      <c r="AU124" s="137" t="s">
        <v>82</v>
      </c>
      <c r="AY124" s="13" t="s">
        <v>108</v>
      </c>
      <c r="BE124" s="138">
        <f t="shared" si="4"/>
        <v>0</v>
      </c>
      <c r="BF124" s="138">
        <f t="shared" si="5"/>
        <v>0</v>
      </c>
      <c r="BG124" s="138">
        <f t="shared" si="6"/>
        <v>0</v>
      </c>
      <c r="BH124" s="138">
        <f t="shared" si="7"/>
        <v>0</v>
      </c>
      <c r="BI124" s="138">
        <f t="shared" si="8"/>
        <v>0</v>
      </c>
      <c r="BJ124" s="13" t="s">
        <v>80</v>
      </c>
      <c r="BK124" s="138">
        <f t="shared" si="9"/>
        <v>0</v>
      </c>
      <c r="BL124" s="13" t="s">
        <v>115</v>
      </c>
      <c r="BM124" s="137" t="s">
        <v>135</v>
      </c>
    </row>
    <row r="125" spans="2:65" s="1" customFormat="1" ht="16.5" customHeight="1">
      <c r="B125" s="124"/>
      <c r="C125" s="125" t="s">
        <v>136</v>
      </c>
      <c r="D125" s="125" t="s">
        <v>111</v>
      </c>
      <c r="E125" s="126" t="s">
        <v>137</v>
      </c>
      <c r="F125" s="127" t="s">
        <v>138</v>
      </c>
      <c r="G125" s="128" t="s">
        <v>139</v>
      </c>
      <c r="H125" s="129">
        <v>6</v>
      </c>
      <c r="I125" s="130"/>
      <c r="J125" s="131">
        <f t="shared" si="0"/>
        <v>0</v>
      </c>
      <c r="K125" s="132"/>
      <c r="L125" s="28"/>
      <c r="M125" s="133" t="s">
        <v>1</v>
      </c>
      <c r="N125" s="134" t="s">
        <v>40</v>
      </c>
      <c r="P125" s="135">
        <f t="shared" si="1"/>
        <v>0</v>
      </c>
      <c r="Q125" s="135">
        <v>0</v>
      </c>
      <c r="R125" s="135">
        <f t="shared" si="2"/>
        <v>0</v>
      </c>
      <c r="S125" s="135">
        <v>0</v>
      </c>
      <c r="T125" s="136">
        <f t="shared" si="3"/>
        <v>0</v>
      </c>
      <c r="AR125" s="137" t="s">
        <v>115</v>
      </c>
      <c r="AT125" s="137" t="s">
        <v>111</v>
      </c>
      <c r="AU125" s="137" t="s">
        <v>82</v>
      </c>
      <c r="AY125" s="13" t="s">
        <v>108</v>
      </c>
      <c r="BE125" s="138">
        <f t="shared" si="4"/>
        <v>0</v>
      </c>
      <c r="BF125" s="138">
        <f t="shared" si="5"/>
        <v>0</v>
      </c>
      <c r="BG125" s="138">
        <f t="shared" si="6"/>
        <v>0</v>
      </c>
      <c r="BH125" s="138">
        <f t="shared" si="7"/>
        <v>0</v>
      </c>
      <c r="BI125" s="138">
        <f t="shared" si="8"/>
        <v>0</v>
      </c>
      <c r="BJ125" s="13" t="s">
        <v>80</v>
      </c>
      <c r="BK125" s="138">
        <f t="shared" si="9"/>
        <v>0</v>
      </c>
      <c r="BL125" s="13" t="s">
        <v>115</v>
      </c>
      <c r="BM125" s="137" t="s">
        <v>140</v>
      </c>
    </row>
    <row r="126" spans="2:65" s="1" customFormat="1" ht="21.75" customHeight="1">
      <c r="B126" s="124"/>
      <c r="C126" s="125" t="s">
        <v>141</v>
      </c>
      <c r="D126" s="125" t="s">
        <v>111</v>
      </c>
      <c r="E126" s="126" t="s">
        <v>142</v>
      </c>
      <c r="F126" s="127" t="s">
        <v>143</v>
      </c>
      <c r="G126" s="128" t="s">
        <v>139</v>
      </c>
      <c r="H126" s="129">
        <v>4</v>
      </c>
      <c r="I126" s="130"/>
      <c r="J126" s="131">
        <f t="shared" si="0"/>
        <v>0</v>
      </c>
      <c r="K126" s="132"/>
      <c r="L126" s="28"/>
      <c r="M126" s="133" t="s">
        <v>1</v>
      </c>
      <c r="N126" s="134" t="s">
        <v>40</v>
      </c>
      <c r="P126" s="135">
        <f t="shared" si="1"/>
        <v>0</v>
      </c>
      <c r="Q126" s="135">
        <v>0</v>
      </c>
      <c r="R126" s="135">
        <f t="shared" si="2"/>
        <v>0</v>
      </c>
      <c r="S126" s="135">
        <v>0</v>
      </c>
      <c r="T126" s="136">
        <f t="shared" si="3"/>
        <v>0</v>
      </c>
      <c r="AR126" s="137" t="s">
        <v>115</v>
      </c>
      <c r="AT126" s="137" t="s">
        <v>111</v>
      </c>
      <c r="AU126" s="137" t="s">
        <v>82</v>
      </c>
      <c r="AY126" s="13" t="s">
        <v>108</v>
      </c>
      <c r="BE126" s="138">
        <f t="shared" si="4"/>
        <v>0</v>
      </c>
      <c r="BF126" s="138">
        <f t="shared" si="5"/>
        <v>0</v>
      </c>
      <c r="BG126" s="138">
        <f t="shared" si="6"/>
        <v>0</v>
      </c>
      <c r="BH126" s="138">
        <f t="shared" si="7"/>
        <v>0</v>
      </c>
      <c r="BI126" s="138">
        <f t="shared" si="8"/>
        <v>0</v>
      </c>
      <c r="BJ126" s="13" t="s">
        <v>80</v>
      </c>
      <c r="BK126" s="138">
        <f t="shared" si="9"/>
        <v>0</v>
      </c>
      <c r="BL126" s="13" t="s">
        <v>115</v>
      </c>
      <c r="BM126" s="137" t="s">
        <v>144</v>
      </c>
    </row>
    <row r="127" spans="2:65" s="1" customFormat="1" ht="16.5" customHeight="1">
      <c r="B127" s="124"/>
      <c r="C127" s="125" t="s">
        <v>145</v>
      </c>
      <c r="D127" s="125" t="s">
        <v>111</v>
      </c>
      <c r="E127" s="126" t="s">
        <v>146</v>
      </c>
      <c r="F127" s="127" t="s">
        <v>147</v>
      </c>
      <c r="G127" s="128" t="s">
        <v>139</v>
      </c>
      <c r="H127" s="129">
        <v>4</v>
      </c>
      <c r="I127" s="130"/>
      <c r="J127" s="131">
        <f t="shared" si="0"/>
        <v>0</v>
      </c>
      <c r="K127" s="132"/>
      <c r="L127" s="28"/>
      <c r="M127" s="133" t="s">
        <v>1</v>
      </c>
      <c r="N127" s="134" t="s">
        <v>40</v>
      </c>
      <c r="P127" s="135">
        <f t="shared" si="1"/>
        <v>0</v>
      </c>
      <c r="Q127" s="135">
        <v>5.6999999999999998E-4</v>
      </c>
      <c r="R127" s="135">
        <f t="shared" si="2"/>
        <v>2.2799999999999999E-3</v>
      </c>
      <c r="S127" s="135">
        <v>0</v>
      </c>
      <c r="T127" s="136">
        <f t="shared" si="3"/>
        <v>0</v>
      </c>
      <c r="AR127" s="137" t="s">
        <v>115</v>
      </c>
      <c r="AT127" s="137" t="s">
        <v>111</v>
      </c>
      <c r="AU127" s="137" t="s">
        <v>82</v>
      </c>
      <c r="AY127" s="13" t="s">
        <v>108</v>
      </c>
      <c r="BE127" s="138">
        <f t="shared" si="4"/>
        <v>0</v>
      </c>
      <c r="BF127" s="138">
        <f t="shared" si="5"/>
        <v>0</v>
      </c>
      <c r="BG127" s="138">
        <f t="shared" si="6"/>
        <v>0</v>
      </c>
      <c r="BH127" s="138">
        <f t="shared" si="7"/>
        <v>0</v>
      </c>
      <c r="BI127" s="138">
        <f t="shared" si="8"/>
        <v>0</v>
      </c>
      <c r="BJ127" s="13" t="s">
        <v>80</v>
      </c>
      <c r="BK127" s="138">
        <f t="shared" si="9"/>
        <v>0</v>
      </c>
      <c r="BL127" s="13" t="s">
        <v>115</v>
      </c>
      <c r="BM127" s="137" t="s">
        <v>148</v>
      </c>
    </row>
    <row r="128" spans="2:65" s="1" customFormat="1" ht="33" customHeight="1">
      <c r="B128" s="124"/>
      <c r="C128" s="139" t="s">
        <v>149</v>
      </c>
      <c r="D128" s="139" t="s">
        <v>150</v>
      </c>
      <c r="E128" s="140" t="s">
        <v>151</v>
      </c>
      <c r="F128" s="141" t="s">
        <v>152</v>
      </c>
      <c r="G128" s="142" t="s">
        <v>139</v>
      </c>
      <c r="H128" s="143">
        <v>4</v>
      </c>
      <c r="I128" s="144"/>
      <c r="J128" s="145">
        <f t="shared" si="0"/>
        <v>0</v>
      </c>
      <c r="K128" s="146"/>
      <c r="L128" s="147"/>
      <c r="M128" s="148" t="s">
        <v>1</v>
      </c>
      <c r="N128" s="149" t="s">
        <v>40</v>
      </c>
      <c r="P128" s="135">
        <f t="shared" si="1"/>
        <v>0</v>
      </c>
      <c r="Q128" s="135">
        <v>0</v>
      </c>
      <c r="R128" s="135">
        <f t="shared" si="2"/>
        <v>0</v>
      </c>
      <c r="S128" s="135">
        <v>0</v>
      </c>
      <c r="T128" s="136">
        <f t="shared" si="3"/>
        <v>0</v>
      </c>
      <c r="AR128" s="137" t="s">
        <v>153</v>
      </c>
      <c r="AT128" s="137" t="s">
        <v>150</v>
      </c>
      <c r="AU128" s="137" t="s">
        <v>82</v>
      </c>
      <c r="AY128" s="13" t="s">
        <v>108</v>
      </c>
      <c r="BE128" s="138">
        <f t="shared" si="4"/>
        <v>0</v>
      </c>
      <c r="BF128" s="138">
        <f t="shared" si="5"/>
        <v>0</v>
      </c>
      <c r="BG128" s="138">
        <f t="shared" si="6"/>
        <v>0</v>
      </c>
      <c r="BH128" s="138">
        <f t="shared" si="7"/>
        <v>0</v>
      </c>
      <c r="BI128" s="138">
        <f t="shared" si="8"/>
        <v>0</v>
      </c>
      <c r="BJ128" s="13" t="s">
        <v>80</v>
      </c>
      <c r="BK128" s="138">
        <f t="shared" si="9"/>
        <v>0</v>
      </c>
      <c r="BL128" s="13" t="s">
        <v>115</v>
      </c>
      <c r="BM128" s="137" t="s">
        <v>154</v>
      </c>
    </row>
    <row r="129" spans="2:65" s="1" customFormat="1" ht="21.75" customHeight="1">
      <c r="B129" s="124"/>
      <c r="C129" s="125" t="s">
        <v>155</v>
      </c>
      <c r="D129" s="125" t="s">
        <v>111</v>
      </c>
      <c r="E129" s="126" t="s">
        <v>156</v>
      </c>
      <c r="F129" s="127" t="s">
        <v>157</v>
      </c>
      <c r="G129" s="128" t="s">
        <v>139</v>
      </c>
      <c r="H129" s="129">
        <v>2</v>
      </c>
      <c r="I129" s="130"/>
      <c r="J129" s="131">
        <f t="shared" si="0"/>
        <v>0</v>
      </c>
      <c r="K129" s="132"/>
      <c r="L129" s="28"/>
      <c r="M129" s="133" t="s">
        <v>1</v>
      </c>
      <c r="N129" s="134" t="s">
        <v>40</v>
      </c>
      <c r="P129" s="135">
        <f t="shared" si="1"/>
        <v>0</v>
      </c>
      <c r="Q129" s="135">
        <v>1.8000000000000001E-4</v>
      </c>
      <c r="R129" s="135">
        <f t="shared" si="2"/>
        <v>3.6000000000000002E-4</v>
      </c>
      <c r="S129" s="135">
        <v>0</v>
      </c>
      <c r="T129" s="136">
        <f t="shared" si="3"/>
        <v>0</v>
      </c>
      <c r="AR129" s="137" t="s">
        <v>115</v>
      </c>
      <c r="AT129" s="137" t="s">
        <v>111</v>
      </c>
      <c r="AU129" s="137" t="s">
        <v>82</v>
      </c>
      <c r="AY129" s="13" t="s">
        <v>108</v>
      </c>
      <c r="BE129" s="138">
        <f t="shared" si="4"/>
        <v>0</v>
      </c>
      <c r="BF129" s="138">
        <f t="shared" si="5"/>
        <v>0</v>
      </c>
      <c r="BG129" s="138">
        <f t="shared" si="6"/>
        <v>0</v>
      </c>
      <c r="BH129" s="138">
        <f t="shared" si="7"/>
        <v>0</v>
      </c>
      <c r="BI129" s="138">
        <f t="shared" si="8"/>
        <v>0</v>
      </c>
      <c r="BJ129" s="13" t="s">
        <v>80</v>
      </c>
      <c r="BK129" s="138">
        <f t="shared" si="9"/>
        <v>0</v>
      </c>
      <c r="BL129" s="13" t="s">
        <v>115</v>
      </c>
      <c r="BM129" s="137" t="s">
        <v>158</v>
      </c>
    </row>
    <row r="130" spans="2:65" s="1" customFormat="1" ht="24.2" customHeight="1">
      <c r="B130" s="124"/>
      <c r="C130" s="139" t="s">
        <v>8</v>
      </c>
      <c r="D130" s="139" t="s">
        <v>150</v>
      </c>
      <c r="E130" s="140" t="s">
        <v>159</v>
      </c>
      <c r="F130" s="141" t="s">
        <v>160</v>
      </c>
      <c r="G130" s="142" t="s">
        <v>139</v>
      </c>
      <c r="H130" s="143">
        <v>2</v>
      </c>
      <c r="I130" s="144"/>
      <c r="J130" s="145">
        <f t="shared" si="0"/>
        <v>0</v>
      </c>
      <c r="K130" s="146"/>
      <c r="L130" s="147"/>
      <c r="M130" s="148" t="s">
        <v>1</v>
      </c>
      <c r="N130" s="149" t="s">
        <v>40</v>
      </c>
      <c r="P130" s="135">
        <f t="shared" si="1"/>
        <v>0</v>
      </c>
      <c r="Q130" s="135">
        <v>4.0000000000000002E-4</v>
      </c>
      <c r="R130" s="135">
        <f t="shared" si="2"/>
        <v>8.0000000000000004E-4</v>
      </c>
      <c r="S130" s="135">
        <v>0</v>
      </c>
      <c r="T130" s="136">
        <f t="shared" si="3"/>
        <v>0</v>
      </c>
      <c r="AR130" s="137" t="s">
        <v>153</v>
      </c>
      <c r="AT130" s="137" t="s">
        <v>150</v>
      </c>
      <c r="AU130" s="137" t="s">
        <v>82</v>
      </c>
      <c r="AY130" s="13" t="s">
        <v>108</v>
      </c>
      <c r="BE130" s="138">
        <f t="shared" si="4"/>
        <v>0</v>
      </c>
      <c r="BF130" s="138">
        <f t="shared" si="5"/>
        <v>0</v>
      </c>
      <c r="BG130" s="138">
        <f t="shared" si="6"/>
        <v>0</v>
      </c>
      <c r="BH130" s="138">
        <f t="shared" si="7"/>
        <v>0</v>
      </c>
      <c r="BI130" s="138">
        <f t="shared" si="8"/>
        <v>0</v>
      </c>
      <c r="BJ130" s="13" t="s">
        <v>80</v>
      </c>
      <c r="BK130" s="138">
        <f t="shared" si="9"/>
        <v>0</v>
      </c>
      <c r="BL130" s="13" t="s">
        <v>115</v>
      </c>
      <c r="BM130" s="137" t="s">
        <v>161</v>
      </c>
    </row>
    <row r="131" spans="2:65" s="1" customFormat="1" ht="21.75" customHeight="1">
      <c r="B131" s="124"/>
      <c r="C131" s="125" t="s">
        <v>162</v>
      </c>
      <c r="D131" s="125" t="s">
        <v>111</v>
      </c>
      <c r="E131" s="126" t="s">
        <v>163</v>
      </c>
      <c r="F131" s="127" t="s">
        <v>164</v>
      </c>
      <c r="G131" s="128" t="s">
        <v>114</v>
      </c>
      <c r="H131" s="129">
        <v>47</v>
      </c>
      <c r="I131" s="130"/>
      <c r="J131" s="131">
        <f t="shared" si="0"/>
        <v>0</v>
      </c>
      <c r="K131" s="132"/>
      <c r="L131" s="28"/>
      <c r="M131" s="133" t="s">
        <v>1</v>
      </c>
      <c r="N131" s="134" t="s">
        <v>40</v>
      </c>
      <c r="P131" s="135">
        <f t="shared" si="1"/>
        <v>0</v>
      </c>
      <c r="Q131" s="135">
        <v>0</v>
      </c>
      <c r="R131" s="135">
        <f t="shared" si="2"/>
        <v>0</v>
      </c>
      <c r="S131" s="135">
        <v>0</v>
      </c>
      <c r="T131" s="136">
        <f t="shared" si="3"/>
        <v>0</v>
      </c>
      <c r="AR131" s="137" t="s">
        <v>115</v>
      </c>
      <c r="AT131" s="137" t="s">
        <v>111</v>
      </c>
      <c r="AU131" s="137" t="s">
        <v>82</v>
      </c>
      <c r="AY131" s="13" t="s">
        <v>108</v>
      </c>
      <c r="BE131" s="138">
        <f t="shared" si="4"/>
        <v>0</v>
      </c>
      <c r="BF131" s="138">
        <f t="shared" si="5"/>
        <v>0</v>
      </c>
      <c r="BG131" s="138">
        <f t="shared" si="6"/>
        <v>0</v>
      </c>
      <c r="BH131" s="138">
        <f t="shared" si="7"/>
        <v>0</v>
      </c>
      <c r="BI131" s="138">
        <f t="shared" si="8"/>
        <v>0</v>
      </c>
      <c r="BJ131" s="13" t="s">
        <v>80</v>
      </c>
      <c r="BK131" s="138">
        <f t="shared" si="9"/>
        <v>0</v>
      </c>
      <c r="BL131" s="13" t="s">
        <v>115</v>
      </c>
      <c r="BM131" s="137" t="s">
        <v>165</v>
      </c>
    </row>
    <row r="132" spans="2:65" s="1" customFormat="1" ht="24.2" customHeight="1">
      <c r="B132" s="124"/>
      <c r="C132" s="125" t="s">
        <v>166</v>
      </c>
      <c r="D132" s="125" t="s">
        <v>111</v>
      </c>
      <c r="E132" s="126" t="s">
        <v>167</v>
      </c>
      <c r="F132" s="127" t="s">
        <v>168</v>
      </c>
      <c r="G132" s="128" t="s">
        <v>114</v>
      </c>
      <c r="H132" s="129">
        <v>8</v>
      </c>
      <c r="I132" s="130"/>
      <c r="J132" s="131">
        <f t="shared" si="0"/>
        <v>0</v>
      </c>
      <c r="K132" s="132"/>
      <c r="L132" s="28"/>
      <c r="M132" s="133" t="s">
        <v>1</v>
      </c>
      <c r="N132" s="134" t="s">
        <v>40</v>
      </c>
      <c r="P132" s="135">
        <f t="shared" si="1"/>
        <v>0</v>
      </c>
      <c r="Q132" s="135">
        <v>0</v>
      </c>
      <c r="R132" s="135">
        <f t="shared" si="2"/>
        <v>0</v>
      </c>
      <c r="S132" s="135">
        <v>0</v>
      </c>
      <c r="T132" s="136">
        <f t="shared" si="3"/>
        <v>0</v>
      </c>
      <c r="AR132" s="137" t="s">
        <v>115</v>
      </c>
      <c r="AT132" s="137" t="s">
        <v>111</v>
      </c>
      <c r="AU132" s="137" t="s">
        <v>82</v>
      </c>
      <c r="AY132" s="13" t="s">
        <v>108</v>
      </c>
      <c r="BE132" s="138">
        <f t="shared" si="4"/>
        <v>0</v>
      </c>
      <c r="BF132" s="138">
        <f t="shared" si="5"/>
        <v>0</v>
      </c>
      <c r="BG132" s="138">
        <f t="shared" si="6"/>
        <v>0</v>
      </c>
      <c r="BH132" s="138">
        <f t="shared" si="7"/>
        <v>0</v>
      </c>
      <c r="BI132" s="138">
        <f t="shared" si="8"/>
        <v>0</v>
      </c>
      <c r="BJ132" s="13" t="s">
        <v>80</v>
      </c>
      <c r="BK132" s="138">
        <f t="shared" si="9"/>
        <v>0</v>
      </c>
      <c r="BL132" s="13" t="s">
        <v>115</v>
      </c>
      <c r="BM132" s="137" t="s">
        <v>169</v>
      </c>
    </row>
    <row r="133" spans="2:65" s="1" customFormat="1" ht="16.5" customHeight="1">
      <c r="B133" s="124"/>
      <c r="C133" s="125" t="s">
        <v>170</v>
      </c>
      <c r="D133" s="125" t="s">
        <v>111</v>
      </c>
      <c r="E133" s="126" t="s">
        <v>171</v>
      </c>
      <c r="F133" s="127" t="s">
        <v>172</v>
      </c>
      <c r="G133" s="128" t="s">
        <v>173</v>
      </c>
      <c r="H133" s="129">
        <v>1</v>
      </c>
      <c r="I133" s="130"/>
      <c r="J133" s="131">
        <f t="shared" si="0"/>
        <v>0</v>
      </c>
      <c r="K133" s="132"/>
      <c r="L133" s="28"/>
      <c r="M133" s="133" t="s">
        <v>1</v>
      </c>
      <c r="N133" s="134" t="s">
        <v>40</v>
      </c>
      <c r="P133" s="135">
        <f t="shared" si="1"/>
        <v>0</v>
      </c>
      <c r="Q133" s="135">
        <v>0</v>
      </c>
      <c r="R133" s="135">
        <f t="shared" si="2"/>
        <v>0</v>
      </c>
      <c r="S133" s="135">
        <v>0</v>
      </c>
      <c r="T133" s="136">
        <f t="shared" si="3"/>
        <v>0</v>
      </c>
      <c r="AR133" s="137" t="s">
        <v>174</v>
      </c>
      <c r="AT133" s="137" t="s">
        <v>111</v>
      </c>
      <c r="AU133" s="137" t="s">
        <v>82</v>
      </c>
      <c r="AY133" s="13" t="s">
        <v>108</v>
      </c>
      <c r="BE133" s="138">
        <f t="shared" si="4"/>
        <v>0</v>
      </c>
      <c r="BF133" s="138">
        <f t="shared" si="5"/>
        <v>0</v>
      </c>
      <c r="BG133" s="138">
        <f t="shared" si="6"/>
        <v>0</v>
      </c>
      <c r="BH133" s="138">
        <f t="shared" si="7"/>
        <v>0</v>
      </c>
      <c r="BI133" s="138">
        <f t="shared" si="8"/>
        <v>0</v>
      </c>
      <c r="BJ133" s="13" t="s">
        <v>80</v>
      </c>
      <c r="BK133" s="138">
        <f t="shared" si="9"/>
        <v>0</v>
      </c>
      <c r="BL133" s="13" t="s">
        <v>174</v>
      </c>
      <c r="BM133" s="137" t="s">
        <v>175</v>
      </c>
    </row>
    <row r="134" spans="2:65" s="1" customFormat="1" ht="24.2" customHeight="1">
      <c r="B134" s="124"/>
      <c r="C134" s="125" t="s">
        <v>115</v>
      </c>
      <c r="D134" s="125" t="s">
        <v>111</v>
      </c>
      <c r="E134" s="126" t="s">
        <v>176</v>
      </c>
      <c r="F134" s="127" t="s">
        <v>177</v>
      </c>
      <c r="G134" s="128" t="s">
        <v>178</v>
      </c>
      <c r="H134" s="150"/>
      <c r="I134" s="130"/>
      <c r="J134" s="131">
        <f t="shared" si="0"/>
        <v>0</v>
      </c>
      <c r="K134" s="132"/>
      <c r="L134" s="28"/>
      <c r="M134" s="133" t="s">
        <v>1</v>
      </c>
      <c r="N134" s="134" t="s">
        <v>40</v>
      </c>
      <c r="P134" s="135">
        <f t="shared" si="1"/>
        <v>0</v>
      </c>
      <c r="Q134" s="135">
        <v>0</v>
      </c>
      <c r="R134" s="135">
        <f t="shared" si="2"/>
        <v>0</v>
      </c>
      <c r="S134" s="135">
        <v>0</v>
      </c>
      <c r="T134" s="136">
        <f t="shared" si="3"/>
        <v>0</v>
      </c>
      <c r="AR134" s="137" t="s">
        <v>115</v>
      </c>
      <c r="AT134" s="137" t="s">
        <v>111</v>
      </c>
      <c r="AU134" s="137" t="s">
        <v>82</v>
      </c>
      <c r="AY134" s="13" t="s">
        <v>108</v>
      </c>
      <c r="BE134" s="138">
        <f t="shared" si="4"/>
        <v>0</v>
      </c>
      <c r="BF134" s="138">
        <f t="shared" si="5"/>
        <v>0</v>
      </c>
      <c r="BG134" s="138">
        <f t="shared" si="6"/>
        <v>0</v>
      </c>
      <c r="BH134" s="138">
        <f t="shared" si="7"/>
        <v>0</v>
      </c>
      <c r="BI134" s="138">
        <f t="shared" si="8"/>
        <v>0</v>
      </c>
      <c r="BJ134" s="13" t="s">
        <v>80</v>
      </c>
      <c r="BK134" s="138">
        <f t="shared" si="9"/>
        <v>0</v>
      </c>
      <c r="BL134" s="13" t="s">
        <v>115</v>
      </c>
      <c r="BM134" s="137" t="s">
        <v>179</v>
      </c>
    </row>
    <row r="135" spans="2:65" s="11" customFormat="1" ht="22.9" customHeight="1">
      <c r="B135" s="112"/>
      <c r="D135" s="113" t="s">
        <v>74</v>
      </c>
      <c r="E135" s="122" t="s">
        <v>180</v>
      </c>
      <c r="F135" s="122" t="s">
        <v>181</v>
      </c>
      <c r="I135" s="115"/>
      <c r="J135" s="123">
        <f>BK135</f>
        <v>0</v>
      </c>
      <c r="L135" s="112"/>
      <c r="M135" s="117"/>
      <c r="P135" s="118">
        <f>SUM(P136:P153)</f>
        <v>0</v>
      </c>
      <c r="R135" s="118">
        <f>SUM(R136:R153)</f>
        <v>0.12250000000000001</v>
      </c>
      <c r="T135" s="119">
        <f>SUM(T136:T153)</f>
        <v>0</v>
      </c>
      <c r="AR135" s="113" t="s">
        <v>82</v>
      </c>
      <c r="AT135" s="120" t="s">
        <v>74</v>
      </c>
      <c r="AU135" s="120" t="s">
        <v>80</v>
      </c>
      <c r="AY135" s="113" t="s">
        <v>108</v>
      </c>
      <c r="BK135" s="121">
        <f>SUM(BK136:BK153)</f>
        <v>0</v>
      </c>
    </row>
    <row r="136" spans="2:65" s="1" customFormat="1" ht="21.75" customHeight="1">
      <c r="B136" s="124"/>
      <c r="C136" s="125" t="s">
        <v>182</v>
      </c>
      <c r="D136" s="125" t="s">
        <v>111</v>
      </c>
      <c r="E136" s="126" t="s">
        <v>183</v>
      </c>
      <c r="F136" s="127" t="s">
        <v>184</v>
      </c>
      <c r="G136" s="128" t="s">
        <v>139</v>
      </c>
      <c r="H136" s="129">
        <v>2</v>
      </c>
      <c r="I136" s="130"/>
      <c r="J136" s="131">
        <f t="shared" ref="J136:J153" si="10">ROUND(I136*H136,2)</f>
        <v>0</v>
      </c>
      <c r="K136" s="132"/>
      <c r="L136" s="28"/>
      <c r="M136" s="133" t="s">
        <v>1</v>
      </c>
      <c r="N136" s="134" t="s">
        <v>40</v>
      </c>
      <c r="P136" s="135">
        <f t="shared" ref="P136:P153" si="11">O136*H136</f>
        <v>0</v>
      </c>
      <c r="Q136" s="135">
        <v>0</v>
      </c>
      <c r="R136" s="135">
        <f t="shared" ref="R136:R153" si="12">Q136*H136</f>
        <v>0</v>
      </c>
      <c r="S136" s="135">
        <v>0</v>
      </c>
      <c r="T136" s="136">
        <f t="shared" ref="T136:T153" si="13">S136*H136</f>
        <v>0</v>
      </c>
      <c r="AR136" s="137" t="s">
        <v>115</v>
      </c>
      <c r="AT136" s="137" t="s">
        <v>111</v>
      </c>
      <c r="AU136" s="137" t="s">
        <v>82</v>
      </c>
      <c r="AY136" s="13" t="s">
        <v>108</v>
      </c>
      <c r="BE136" s="138">
        <f t="shared" ref="BE136:BE153" si="14">IF(N136="základní",J136,0)</f>
        <v>0</v>
      </c>
      <c r="BF136" s="138">
        <f t="shared" ref="BF136:BF153" si="15">IF(N136="snížená",J136,0)</f>
        <v>0</v>
      </c>
      <c r="BG136" s="138">
        <f t="shared" ref="BG136:BG153" si="16">IF(N136="zákl. přenesená",J136,0)</f>
        <v>0</v>
      </c>
      <c r="BH136" s="138">
        <f t="shared" ref="BH136:BH153" si="17">IF(N136="sníž. přenesená",J136,0)</f>
        <v>0</v>
      </c>
      <c r="BI136" s="138">
        <f t="shared" ref="BI136:BI153" si="18">IF(N136="nulová",J136,0)</f>
        <v>0</v>
      </c>
      <c r="BJ136" s="13" t="s">
        <v>80</v>
      </c>
      <c r="BK136" s="138">
        <f t="shared" ref="BK136:BK153" si="19">ROUND(I136*H136,2)</f>
        <v>0</v>
      </c>
      <c r="BL136" s="13" t="s">
        <v>115</v>
      </c>
      <c r="BM136" s="137" t="s">
        <v>185</v>
      </c>
    </row>
    <row r="137" spans="2:65" s="1" customFormat="1" ht="16.5" customHeight="1">
      <c r="B137" s="124"/>
      <c r="C137" s="139" t="s">
        <v>186</v>
      </c>
      <c r="D137" s="139" t="s">
        <v>150</v>
      </c>
      <c r="E137" s="140" t="s">
        <v>187</v>
      </c>
      <c r="F137" s="141" t="s">
        <v>188</v>
      </c>
      <c r="G137" s="142" t="s">
        <v>139</v>
      </c>
      <c r="H137" s="143">
        <v>2</v>
      </c>
      <c r="I137" s="144"/>
      <c r="J137" s="145">
        <f t="shared" si="10"/>
        <v>0</v>
      </c>
      <c r="K137" s="146"/>
      <c r="L137" s="147"/>
      <c r="M137" s="148" t="s">
        <v>1</v>
      </c>
      <c r="N137" s="149" t="s">
        <v>40</v>
      </c>
      <c r="P137" s="135">
        <f t="shared" si="11"/>
        <v>0</v>
      </c>
      <c r="Q137" s="135">
        <v>2.5999999999999998E-4</v>
      </c>
      <c r="R137" s="135">
        <f t="shared" si="12"/>
        <v>5.1999999999999995E-4</v>
      </c>
      <c r="S137" s="135">
        <v>0</v>
      </c>
      <c r="T137" s="136">
        <f t="shared" si="13"/>
        <v>0</v>
      </c>
      <c r="AR137" s="137" t="s">
        <v>153</v>
      </c>
      <c r="AT137" s="137" t="s">
        <v>150</v>
      </c>
      <c r="AU137" s="137" t="s">
        <v>82</v>
      </c>
      <c r="AY137" s="13" t="s">
        <v>108</v>
      </c>
      <c r="BE137" s="138">
        <f t="shared" si="14"/>
        <v>0</v>
      </c>
      <c r="BF137" s="138">
        <f t="shared" si="15"/>
        <v>0</v>
      </c>
      <c r="BG137" s="138">
        <f t="shared" si="16"/>
        <v>0</v>
      </c>
      <c r="BH137" s="138">
        <f t="shared" si="17"/>
        <v>0</v>
      </c>
      <c r="BI137" s="138">
        <f t="shared" si="18"/>
        <v>0</v>
      </c>
      <c r="BJ137" s="13" t="s">
        <v>80</v>
      </c>
      <c r="BK137" s="138">
        <f t="shared" si="19"/>
        <v>0</v>
      </c>
      <c r="BL137" s="13" t="s">
        <v>115</v>
      </c>
      <c r="BM137" s="137" t="s">
        <v>189</v>
      </c>
    </row>
    <row r="138" spans="2:65" s="1" customFormat="1" ht="24.2" customHeight="1">
      <c r="B138" s="124"/>
      <c r="C138" s="125" t="s">
        <v>190</v>
      </c>
      <c r="D138" s="125" t="s">
        <v>111</v>
      </c>
      <c r="E138" s="126" t="s">
        <v>191</v>
      </c>
      <c r="F138" s="127" t="s">
        <v>192</v>
      </c>
      <c r="G138" s="128" t="s">
        <v>114</v>
      </c>
      <c r="H138" s="129">
        <v>44</v>
      </c>
      <c r="I138" s="130"/>
      <c r="J138" s="131">
        <f t="shared" si="10"/>
        <v>0</v>
      </c>
      <c r="K138" s="132"/>
      <c r="L138" s="28"/>
      <c r="M138" s="133" t="s">
        <v>1</v>
      </c>
      <c r="N138" s="134" t="s">
        <v>40</v>
      </c>
      <c r="P138" s="135">
        <f t="shared" si="11"/>
        <v>0</v>
      </c>
      <c r="Q138" s="135">
        <v>8.0000000000000004E-4</v>
      </c>
      <c r="R138" s="135">
        <f t="shared" si="12"/>
        <v>3.5200000000000002E-2</v>
      </c>
      <c r="S138" s="135">
        <v>0</v>
      </c>
      <c r="T138" s="136">
        <f t="shared" si="13"/>
        <v>0</v>
      </c>
      <c r="AR138" s="137" t="s">
        <v>115</v>
      </c>
      <c r="AT138" s="137" t="s">
        <v>111</v>
      </c>
      <c r="AU138" s="137" t="s">
        <v>82</v>
      </c>
      <c r="AY138" s="13" t="s">
        <v>108</v>
      </c>
      <c r="BE138" s="138">
        <f t="shared" si="14"/>
        <v>0</v>
      </c>
      <c r="BF138" s="138">
        <f t="shared" si="15"/>
        <v>0</v>
      </c>
      <c r="BG138" s="138">
        <f t="shared" si="16"/>
        <v>0</v>
      </c>
      <c r="BH138" s="138">
        <f t="shared" si="17"/>
        <v>0</v>
      </c>
      <c r="BI138" s="138">
        <f t="shared" si="18"/>
        <v>0</v>
      </c>
      <c r="BJ138" s="13" t="s">
        <v>80</v>
      </c>
      <c r="BK138" s="138">
        <f t="shared" si="19"/>
        <v>0</v>
      </c>
      <c r="BL138" s="13" t="s">
        <v>115</v>
      </c>
      <c r="BM138" s="137" t="s">
        <v>193</v>
      </c>
    </row>
    <row r="139" spans="2:65" s="1" customFormat="1" ht="24.2" customHeight="1">
      <c r="B139" s="124"/>
      <c r="C139" s="125" t="s">
        <v>194</v>
      </c>
      <c r="D139" s="125" t="s">
        <v>111</v>
      </c>
      <c r="E139" s="126" t="s">
        <v>195</v>
      </c>
      <c r="F139" s="127" t="s">
        <v>196</v>
      </c>
      <c r="G139" s="128" t="s">
        <v>114</v>
      </c>
      <c r="H139" s="129">
        <v>52</v>
      </c>
      <c r="I139" s="130"/>
      <c r="J139" s="131">
        <f t="shared" si="10"/>
        <v>0</v>
      </c>
      <c r="K139" s="132"/>
      <c r="L139" s="28"/>
      <c r="M139" s="133" t="s">
        <v>1</v>
      </c>
      <c r="N139" s="134" t="s">
        <v>40</v>
      </c>
      <c r="P139" s="135">
        <f t="shared" si="11"/>
        <v>0</v>
      </c>
      <c r="Q139" s="135">
        <v>1.2600000000000001E-3</v>
      </c>
      <c r="R139" s="135">
        <f t="shared" si="12"/>
        <v>6.5520000000000009E-2</v>
      </c>
      <c r="S139" s="135">
        <v>0</v>
      </c>
      <c r="T139" s="136">
        <f t="shared" si="13"/>
        <v>0</v>
      </c>
      <c r="AR139" s="137" t="s">
        <v>115</v>
      </c>
      <c r="AT139" s="137" t="s">
        <v>111</v>
      </c>
      <c r="AU139" s="137" t="s">
        <v>82</v>
      </c>
      <c r="AY139" s="13" t="s">
        <v>108</v>
      </c>
      <c r="BE139" s="138">
        <f t="shared" si="14"/>
        <v>0</v>
      </c>
      <c r="BF139" s="138">
        <f t="shared" si="15"/>
        <v>0</v>
      </c>
      <c r="BG139" s="138">
        <f t="shared" si="16"/>
        <v>0</v>
      </c>
      <c r="BH139" s="138">
        <f t="shared" si="17"/>
        <v>0</v>
      </c>
      <c r="BI139" s="138">
        <f t="shared" si="18"/>
        <v>0</v>
      </c>
      <c r="BJ139" s="13" t="s">
        <v>80</v>
      </c>
      <c r="BK139" s="138">
        <f t="shared" si="19"/>
        <v>0</v>
      </c>
      <c r="BL139" s="13" t="s">
        <v>115</v>
      </c>
      <c r="BM139" s="137" t="s">
        <v>197</v>
      </c>
    </row>
    <row r="140" spans="2:65" s="1" customFormat="1" ht="37.9" customHeight="1">
      <c r="B140" s="124"/>
      <c r="C140" s="125" t="s">
        <v>7</v>
      </c>
      <c r="D140" s="125" t="s">
        <v>111</v>
      </c>
      <c r="E140" s="126" t="s">
        <v>198</v>
      </c>
      <c r="F140" s="127" t="s">
        <v>199</v>
      </c>
      <c r="G140" s="128" t="s">
        <v>114</v>
      </c>
      <c r="H140" s="129">
        <v>44</v>
      </c>
      <c r="I140" s="130"/>
      <c r="J140" s="131">
        <f t="shared" si="10"/>
        <v>0</v>
      </c>
      <c r="K140" s="132"/>
      <c r="L140" s="28"/>
      <c r="M140" s="133" t="s">
        <v>1</v>
      </c>
      <c r="N140" s="134" t="s">
        <v>40</v>
      </c>
      <c r="P140" s="135">
        <f t="shared" si="11"/>
        <v>0</v>
      </c>
      <c r="Q140" s="135">
        <v>4.0000000000000003E-5</v>
      </c>
      <c r="R140" s="135">
        <f t="shared" si="12"/>
        <v>1.7600000000000001E-3</v>
      </c>
      <c r="S140" s="135">
        <v>0</v>
      </c>
      <c r="T140" s="136">
        <f t="shared" si="13"/>
        <v>0</v>
      </c>
      <c r="AR140" s="137" t="s">
        <v>115</v>
      </c>
      <c r="AT140" s="137" t="s">
        <v>111</v>
      </c>
      <c r="AU140" s="137" t="s">
        <v>82</v>
      </c>
      <c r="AY140" s="13" t="s">
        <v>108</v>
      </c>
      <c r="BE140" s="138">
        <f t="shared" si="14"/>
        <v>0</v>
      </c>
      <c r="BF140" s="138">
        <f t="shared" si="15"/>
        <v>0</v>
      </c>
      <c r="BG140" s="138">
        <f t="shared" si="16"/>
        <v>0</v>
      </c>
      <c r="BH140" s="138">
        <f t="shared" si="17"/>
        <v>0</v>
      </c>
      <c r="BI140" s="138">
        <f t="shared" si="18"/>
        <v>0</v>
      </c>
      <c r="BJ140" s="13" t="s">
        <v>80</v>
      </c>
      <c r="BK140" s="138">
        <f t="shared" si="19"/>
        <v>0</v>
      </c>
      <c r="BL140" s="13" t="s">
        <v>115</v>
      </c>
      <c r="BM140" s="137" t="s">
        <v>200</v>
      </c>
    </row>
    <row r="141" spans="2:65" s="1" customFormat="1" ht="37.9" customHeight="1">
      <c r="B141" s="124"/>
      <c r="C141" s="125" t="s">
        <v>201</v>
      </c>
      <c r="D141" s="125" t="s">
        <v>111</v>
      </c>
      <c r="E141" s="126" t="s">
        <v>202</v>
      </c>
      <c r="F141" s="127" t="s">
        <v>203</v>
      </c>
      <c r="G141" s="128" t="s">
        <v>114</v>
      </c>
      <c r="H141" s="129">
        <v>52</v>
      </c>
      <c r="I141" s="130"/>
      <c r="J141" s="131">
        <f t="shared" si="10"/>
        <v>0</v>
      </c>
      <c r="K141" s="132"/>
      <c r="L141" s="28"/>
      <c r="M141" s="133" t="s">
        <v>1</v>
      </c>
      <c r="N141" s="134" t="s">
        <v>40</v>
      </c>
      <c r="P141" s="135">
        <f t="shared" si="11"/>
        <v>0</v>
      </c>
      <c r="Q141" s="135">
        <v>8.0000000000000007E-5</v>
      </c>
      <c r="R141" s="135">
        <f t="shared" si="12"/>
        <v>4.1600000000000005E-3</v>
      </c>
      <c r="S141" s="135">
        <v>0</v>
      </c>
      <c r="T141" s="136">
        <f t="shared" si="13"/>
        <v>0</v>
      </c>
      <c r="AR141" s="137" t="s">
        <v>115</v>
      </c>
      <c r="AT141" s="137" t="s">
        <v>111</v>
      </c>
      <c r="AU141" s="137" t="s">
        <v>82</v>
      </c>
      <c r="AY141" s="13" t="s">
        <v>108</v>
      </c>
      <c r="BE141" s="138">
        <f t="shared" si="14"/>
        <v>0</v>
      </c>
      <c r="BF141" s="138">
        <f t="shared" si="15"/>
        <v>0</v>
      </c>
      <c r="BG141" s="138">
        <f t="shared" si="16"/>
        <v>0</v>
      </c>
      <c r="BH141" s="138">
        <f t="shared" si="17"/>
        <v>0</v>
      </c>
      <c r="BI141" s="138">
        <f t="shared" si="18"/>
        <v>0</v>
      </c>
      <c r="BJ141" s="13" t="s">
        <v>80</v>
      </c>
      <c r="BK141" s="138">
        <f t="shared" si="19"/>
        <v>0</v>
      </c>
      <c r="BL141" s="13" t="s">
        <v>115</v>
      </c>
      <c r="BM141" s="137" t="s">
        <v>204</v>
      </c>
    </row>
    <row r="142" spans="2:65" s="1" customFormat="1" ht="16.5" customHeight="1">
      <c r="B142" s="124"/>
      <c r="C142" s="125" t="s">
        <v>205</v>
      </c>
      <c r="D142" s="125" t="s">
        <v>111</v>
      </c>
      <c r="E142" s="126" t="s">
        <v>206</v>
      </c>
      <c r="F142" s="127" t="s">
        <v>207</v>
      </c>
      <c r="G142" s="128" t="s">
        <v>114</v>
      </c>
      <c r="H142" s="129">
        <v>9</v>
      </c>
      <c r="I142" s="130"/>
      <c r="J142" s="131">
        <f t="shared" si="10"/>
        <v>0</v>
      </c>
      <c r="K142" s="132"/>
      <c r="L142" s="28"/>
      <c r="M142" s="133" t="s">
        <v>1</v>
      </c>
      <c r="N142" s="134" t="s">
        <v>40</v>
      </c>
      <c r="P142" s="135">
        <f t="shared" si="11"/>
        <v>0</v>
      </c>
      <c r="Q142" s="135">
        <v>1.9000000000000001E-4</v>
      </c>
      <c r="R142" s="135">
        <f t="shared" si="12"/>
        <v>1.7100000000000001E-3</v>
      </c>
      <c r="S142" s="135">
        <v>0</v>
      </c>
      <c r="T142" s="136">
        <f t="shared" si="13"/>
        <v>0</v>
      </c>
      <c r="AR142" s="137" t="s">
        <v>115</v>
      </c>
      <c r="AT142" s="137" t="s">
        <v>111</v>
      </c>
      <c r="AU142" s="137" t="s">
        <v>82</v>
      </c>
      <c r="AY142" s="13" t="s">
        <v>108</v>
      </c>
      <c r="BE142" s="138">
        <f t="shared" si="14"/>
        <v>0</v>
      </c>
      <c r="BF142" s="138">
        <f t="shared" si="15"/>
        <v>0</v>
      </c>
      <c r="BG142" s="138">
        <f t="shared" si="16"/>
        <v>0</v>
      </c>
      <c r="BH142" s="138">
        <f t="shared" si="17"/>
        <v>0</v>
      </c>
      <c r="BI142" s="138">
        <f t="shared" si="18"/>
        <v>0</v>
      </c>
      <c r="BJ142" s="13" t="s">
        <v>80</v>
      </c>
      <c r="BK142" s="138">
        <f t="shared" si="19"/>
        <v>0</v>
      </c>
      <c r="BL142" s="13" t="s">
        <v>115</v>
      </c>
      <c r="BM142" s="137" t="s">
        <v>208</v>
      </c>
    </row>
    <row r="143" spans="2:65" s="1" customFormat="1" ht="16.5" customHeight="1">
      <c r="B143" s="124"/>
      <c r="C143" s="125" t="s">
        <v>209</v>
      </c>
      <c r="D143" s="125" t="s">
        <v>111</v>
      </c>
      <c r="E143" s="126" t="s">
        <v>210</v>
      </c>
      <c r="F143" s="127" t="s">
        <v>211</v>
      </c>
      <c r="G143" s="128" t="s">
        <v>114</v>
      </c>
      <c r="H143" s="129">
        <v>38</v>
      </c>
      <c r="I143" s="130"/>
      <c r="J143" s="131">
        <f t="shared" si="10"/>
        <v>0</v>
      </c>
      <c r="K143" s="132"/>
      <c r="L143" s="28"/>
      <c r="M143" s="133" t="s">
        <v>1</v>
      </c>
      <c r="N143" s="134" t="s">
        <v>40</v>
      </c>
      <c r="P143" s="135">
        <f t="shared" si="11"/>
        <v>0</v>
      </c>
      <c r="Q143" s="135">
        <v>2.5000000000000001E-4</v>
      </c>
      <c r="R143" s="135">
        <f t="shared" si="12"/>
        <v>9.4999999999999998E-3</v>
      </c>
      <c r="S143" s="135">
        <v>0</v>
      </c>
      <c r="T143" s="136">
        <f t="shared" si="13"/>
        <v>0</v>
      </c>
      <c r="AR143" s="137" t="s">
        <v>115</v>
      </c>
      <c r="AT143" s="137" t="s">
        <v>111</v>
      </c>
      <c r="AU143" s="137" t="s">
        <v>82</v>
      </c>
      <c r="AY143" s="13" t="s">
        <v>108</v>
      </c>
      <c r="BE143" s="138">
        <f t="shared" si="14"/>
        <v>0</v>
      </c>
      <c r="BF143" s="138">
        <f t="shared" si="15"/>
        <v>0</v>
      </c>
      <c r="BG143" s="138">
        <f t="shared" si="16"/>
        <v>0</v>
      </c>
      <c r="BH143" s="138">
        <f t="shared" si="17"/>
        <v>0</v>
      </c>
      <c r="BI143" s="138">
        <f t="shared" si="18"/>
        <v>0</v>
      </c>
      <c r="BJ143" s="13" t="s">
        <v>80</v>
      </c>
      <c r="BK143" s="138">
        <f t="shared" si="19"/>
        <v>0</v>
      </c>
      <c r="BL143" s="13" t="s">
        <v>115</v>
      </c>
      <c r="BM143" s="137" t="s">
        <v>212</v>
      </c>
    </row>
    <row r="144" spans="2:65" s="1" customFormat="1" ht="16.5" customHeight="1">
      <c r="B144" s="124"/>
      <c r="C144" s="125" t="s">
        <v>213</v>
      </c>
      <c r="D144" s="125" t="s">
        <v>111</v>
      </c>
      <c r="E144" s="126" t="s">
        <v>214</v>
      </c>
      <c r="F144" s="127" t="s">
        <v>215</v>
      </c>
      <c r="G144" s="128" t="s">
        <v>139</v>
      </c>
      <c r="H144" s="129">
        <v>14</v>
      </c>
      <c r="I144" s="130"/>
      <c r="J144" s="131">
        <f t="shared" si="10"/>
        <v>0</v>
      </c>
      <c r="K144" s="132"/>
      <c r="L144" s="28"/>
      <c r="M144" s="133" t="s">
        <v>1</v>
      </c>
      <c r="N144" s="134" t="s">
        <v>40</v>
      </c>
      <c r="P144" s="135">
        <f t="shared" si="11"/>
        <v>0</v>
      </c>
      <c r="Q144" s="135">
        <v>0</v>
      </c>
      <c r="R144" s="135">
        <f t="shared" si="12"/>
        <v>0</v>
      </c>
      <c r="S144" s="135">
        <v>0</v>
      </c>
      <c r="T144" s="136">
        <f t="shared" si="13"/>
        <v>0</v>
      </c>
      <c r="AR144" s="137" t="s">
        <v>115</v>
      </c>
      <c r="AT144" s="137" t="s">
        <v>111</v>
      </c>
      <c r="AU144" s="137" t="s">
        <v>82</v>
      </c>
      <c r="AY144" s="13" t="s">
        <v>108</v>
      </c>
      <c r="BE144" s="138">
        <f t="shared" si="14"/>
        <v>0</v>
      </c>
      <c r="BF144" s="138">
        <f t="shared" si="15"/>
        <v>0</v>
      </c>
      <c r="BG144" s="138">
        <f t="shared" si="16"/>
        <v>0</v>
      </c>
      <c r="BH144" s="138">
        <f t="shared" si="17"/>
        <v>0</v>
      </c>
      <c r="BI144" s="138">
        <f t="shared" si="18"/>
        <v>0</v>
      </c>
      <c r="BJ144" s="13" t="s">
        <v>80</v>
      </c>
      <c r="BK144" s="138">
        <f t="shared" si="19"/>
        <v>0</v>
      </c>
      <c r="BL144" s="13" t="s">
        <v>115</v>
      </c>
      <c r="BM144" s="137" t="s">
        <v>216</v>
      </c>
    </row>
    <row r="145" spans="2:65" s="1" customFormat="1" ht="24.2" customHeight="1">
      <c r="B145" s="124"/>
      <c r="C145" s="125" t="s">
        <v>217</v>
      </c>
      <c r="D145" s="125" t="s">
        <v>111</v>
      </c>
      <c r="E145" s="126" t="s">
        <v>218</v>
      </c>
      <c r="F145" s="127" t="s">
        <v>219</v>
      </c>
      <c r="G145" s="128" t="s">
        <v>139</v>
      </c>
      <c r="H145" s="129">
        <v>2</v>
      </c>
      <c r="I145" s="130"/>
      <c r="J145" s="131">
        <f t="shared" si="10"/>
        <v>0</v>
      </c>
      <c r="K145" s="132"/>
      <c r="L145" s="28"/>
      <c r="M145" s="133" t="s">
        <v>1</v>
      </c>
      <c r="N145" s="134" t="s">
        <v>40</v>
      </c>
      <c r="P145" s="135">
        <f t="shared" si="11"/>
        <v>0</v>
      </c>
      <c r="Q145" s="135">
        <v>2.0000000000000002E-5</v>
      </c>
      <c r="R145" s="135">
        <f t="shared" si="12"/>
        <v>4.0000000000000003E-5</v>
      </c>
      <c r="S145" s="135">
        <v>0</v>
      </c>
      <c r="T145" s="136">
        <f t="shared" si="13"/>
        <v>0</v>
      </c>
      <c r="AR145" s="137" t="s">
        <v>115</v>
      </c>
      <c r="AT145" s="137" t="s">
        <v>111</v>
      </c>
      <c r="AU145" s="137" t="s">
        <v>82</v>
      </c>
      <c r="AY145" s="13" t="s">
        <v>108</v>
      </c>
      <c r="BE145" s="138">
        <f t="shared" si="14"/>
        <v>0</v>
      </c>
      <c r="BF145" s="138">
        <f t="shared" si="15"/>
        <v>0</v>
      </c>
      <c r="BG145" s="138">
        <f t="shared" si="16"/>
        <v>0</v>
      </c>
      <c r="BH145" s="138">
        <f t="shared" si="17"/>
        <v>0</v>
      </c>
      <c r="BI145" s="138">
        <f t="shared" si="18"/>
        <v>0</v>
      </c>
      <c r="BJ145" s="13" t="s">
        <v>80</v>
      </c>
      <c r="BK145" s="138">
        <f t="shared" si="19"/>
        <v>0</v>
      </c>
      <c r="BL145" s="13" t="s">
        <v>115</v>
      </c>
      <c r="BM145" s="137" t="s">
        <v>220</v>
      </c>
    </row>
    <row r="146" spans="2:65" s="1" customFormat="1" ht="24.2" customHeight="1">
      <c r="B146" s="124"/>
      <c r="C146" s="139" t="s">
        <v>221</v>
      </c>
      <c r="D146" s="139" t="s">
        <v>150</v>
      </c>
      <c r="E146" s="140" t="s">
        <v>222</v>
      </c>
      <c r="F146" s="141" t="s">
        <v>223</v>
      </c>
      <c r="G146" s="142" t="s">
        <v>139</v>
      </c>
      <c r="H146" s="143">
        <v>2</v>
      </c>
      <c r="I146" s="144"/>
      <c r="J146" s="145">
        <f t="shared" si="10"/>
        <v>0</v>
      </c>
      <c r="K146" s="146"/>
      <c r="L146" s="147"/>
      <c r="M146" s="148" t="s">
        <v>1</v>
      </c>
      <c r="N146" s="149" t="s">
        <v>40</v>
      </c>
      <c r="P146" s="135">
        <f t="shared" si="11"/>
        <v>0</v>
      </c>
      <c r="Q146" s="135">
        <v>0</v>
      </c>
      <c r="R146" s="135">
        <f t="shared" si="12"/>
        <v>0</v>
      </c>
      <c r="S146" s="135">
        <v>0</v>
      </c>
      <c r="T146" s="136">
        <f t="shared" si="13"/>
        <v>0</v>
      </c>
      <c r="AR146" s="137" t="s">
        <v>153</v>
      </c>
      <c r="AT146" s="137" t="s">
        <v>150</v>
      </c>
      <c r="AU146" s="137" t="s">
        <v>82</v>
      </c>
      <c r="AY146" s="13" t="s">
        <v>108</v>
      </c>
      <c r="BE146" s="138">
        <f t="shared" si="14"/>
        <v>0</v>
      </c>
      <c r="BF146" s="138">
        <f t="shared" si="15"/>
        <v>0</v>
      </c>
      <c r="BG146" s="138">
        <f t="shared" si="16"/>
        <v>0</v>
      </c>
      <c r="BH146" s="138">
        <f t="shared" si="17"/>
        <v>0</v>
      </c>
      <c r="BI146" s="138">
        <f t="shared" si="18"/>
        <v>0</v>
      </c>
      <c r="BJ146" s="13" t="s">
        <v>80</v>
      </c>
      <c r="BK146" s="138">
        <f t="shared" si="19"/>
        <v>0</v>
      </c>
      <c r="BL146" s="13" t="s">
        <v>115</v>
      </c>
      <c r="BM146" s="137" t="s">
        <v>224</v>
      </c>
    </row>
    <row r="147" spans="2:65" s="1" customFormat="1" ht="24.2" customHeight="1">
      <c r="B147" s="124"/>
      <c r="C147" s="125" t="s">
        <v>225</v>
      </c>
      <c r="D147" s="125" t="s">
        <v>111</v>
      </c>
      <c r="E147" s="126" t="s">
        <v>226</v>
      </c>
      <c r="F147" s="127" t="s">
        <v>227</v>
      </c>
      <c r="G147" s="128" t="s">
        <v>139</v>
      </c>
      <c r="H147" s="129">
        <v>2</v>
      </c>
      <c r="I147" s="130"/>
      <c r="J147" s="131">
        <f t="shared" si="10"/>
        <v>0</v>
      </c>
      <c r="K147" s="132"/>
      <c r="L147" s="28"/>
      <c r="M147" s="133" t="s">
        <v>1</v>
      </c>
      <c r="N147" s="134" t="s">
        <v>40</v>
      </c>
      <c r="P147" s="135">
        <f t="shared" si="11"/>
        <v>0</v>
      </c>
      <c r="Q147" s="135">
        <v>5.6999999999999998E-4</v>
      </c>
      <c r="R147" s="135">
        <f t="shared" si="12"/>
        <v>1.14E-3</v>
      </c>
      <c r="S147" s="135">
        <v>0</v>
      </c>
      <c r="T147" s="136">
        <f t="shared" si="13"/>
        <v>0</v>
      </c>
      <c r="AR147" s="137" t="s">
        <v>115</v>
      </c>
      <c r="AT147" s="137" t="s">
        <v>111</v>
      </c>
      <c r="AU147" s="137" t="s">
        <v>82</v>
      </c>
      <c r="AY147" s="13" t="s">
        <v>108</v>
      </c>
      <c r="BE147" s="138">
        <f t="shared" si="14"/>
        <v>0</v>
      </c>
      <c r="BF147" s="138">
        <f t="shared" si="15"/>
        <v>0</v>
      </c>
      <c r="BG147" s="138">
        <f t="shared" si="16"/>
        <v>0</v>
      </c>
      <c r="BH147" s="138">
        <f t="shared" si="17"/>
        <v>0</v>
      </c>
      <c r="BI147" s="138">
        <f t="shared" si="18"/>
        <v>0</v>
      </c>
      <c r="BJ147" s="13" t="s">
        <v>80</v>
      </c>
      <c r="BK147" s="138">
        <f t="shared" si="19"/>
        <v>0</v>
      </c>
      <c r="BL147" s="13" t="s">
        <v>115</v>
      </c>
      <c r="BM147" s="137" t="s">
        <v>228</v>
      </c>
    </row>
    <row r="148" spans="2:65" s="1" customFormat="1" ht="16.5" customHeight="1">
      <c r="B148" s="124"/>
      <c r="C148" s="139" t="s">
        <v>229</v>
      </c>
      <c r="D148" s="139" t="s">
        <v>150</v>
      </c>
      <c r="E148" s="140" t="s">
        <v>230</v>
      </c>
      <c r="F148" s="141" t="s">
        <v>231</v>
      </c>
      <c r="G148" s="142" t="s">
        <v>232</v>
      </c>
      <c r="H148" s="143">
        <v>1</v>
      </c>
      <c r="I148" s="144"/>
      <c r="J148" s="145">
        <f t="shared" si="10"/>
        <v>0</v>
      </c>
      <c r="K148" s="146"/>
      <c r="L148" s="147"/>
      <c r="M148" s="148" t="s">
        <v>1</v>
      </c>
      <c r="N148" s="149" t="s">
        <v>40</v>
      </c>
      <c r="P148" s="135">
        <f t="shared" si="11"/>
        <v>0</v>
      </c>
      <c r="Q148" s="135">
        <v>0</v>
      </c>
      <c r="R148" s="135">
        <f t="shared" si="12"/>
        <v>0</v>
      </c>
      <c r="S148" s="135">
        <v>0</v>
      </c>
      <c r="T148" s="136">
        <f t="shared" si="13"/>
        <v>0</v>
      </c>
      <c r="AR148" s="137" t="s">
        <v>153</v>
      </c>
      <c r="AT148" s="137" t="s">
        <v>150</v>
      </c>
      <c r="AU148" s="137" t="s">
        <v>82</v>
      </c>
      <c r="AY148" s="13" t="s">
        <v>108</v>
      </c>
      <c r="BE148" s="138">
        <f t="shared" si="14"/>
        <v>0</v>
      </c>
      <c r="BF148" s="138">
        <f t="shared" si="15"/>
        <v>0</v>
      </c>
      <c r="BG148" s="138">
        <f t="shared" si="16"/>
        <v>0</v>
      </c>
      <c r="BH148" s="138">
        <f t="shared" si="17"/>
        <v>0</v>
      </c>
      <c r="BI148" s="138">
        <f t="shared" si="18"/>
        <v>0</v>
      </c>
      <c r="BJ148" s="13" t="s">
        <v>80</v>
      </c>
      <c r="BK148" s="138">
        <f t="shared" si="19"/>
        <v>0</v>
      </c>
      <c r="BL148" s="13" t="s">
        <v>115</v>
      </c>
      <c r="BM148" s="137" t="s">
        <v>233</v>
      </c>
    </row>
    <row r="149" spans="2:65" s="1" customFormat="1" ht="21.75" customHeight="1">
      <c r="B149" s="124"/>
      <c r="C149" s="125" t="s">
        <v>234</v>
      </c>
      <c r="D149" s="125" t="s">
        <v>111</v>
      </c>
      <c r="E149" s="126" t="s">
        <v>235</v>
      </c>
      <c r="F149" s="127" t="s">
        <v>236</v>
      </c>
      <c r="G149" s="128" t="s">
        <v>114</v>
      </c>
      <c r="H149" s="129">
        <v>96</v>
      </c>
      <c r="I149" s="130"/>
      <c r="J149" s="131">
        <f t="shared" si="10"/>
        <v>0</v>
      </c>
      <c r="K149" s="132"/>
      <c r="L149" s="28"/>
      <c r="M149" s="133" t="s">
        <v>1</v>
      </c>
      <c r="N149" s="134" t="s">
        <v>40</v>
      </c>
      <c r="P149" s="135">
        <f t="shared" si="11"/>
        <v>0</v>
      </c>
      <c r="Q149" s="135">
        <v>1.0000000000000001E-5</v>
      </c>
      <c r="R149" s="135">
        <f t="shared" si="12"/>
        <v>9.6000000000000013E-4</v>
      </c>
      <c r="S149" s="135">
        <v>0</v>
      </c>
      <c r="T149" s="136">
        <f t="shared" si="13"/>
        <v>0</v>
      </c>
      <c r="AR149" s="137" t="s">
        <v>115</v>
      </c>
      <c r="AT149" s="137" t="s">
        <v>111</v>
      </c>
      <c r="AU149" s="137" t="s">
        <v>82</v>
      </c>
      <c r="AY149" s="13" t="s">
        <v>108</v>
      </c>
      <c r="BE149" s="138">
        <f t="shared" si="14"/>
        <v>0</v>
      </c>
      <c r="BF149" s="138">
        <f t="shared" si="15"/>
        <v>0</v>
      </c>
      <c r="BG149" s="138">
        <f t="shared" si="16"/>
        <v>0</v>
      </c>
      <c r="BH149" s="138">
        <f t="shared" si="17"/>
        <v>0</v>
      </c>
      <c r="BI149" s="138">
        <f t="shared" si="18"/>
        <v>0</v>
      </c>
      <c r="BJ149" s="13" t="s">
        <v>80</v>
      </c>
      <c r="BK149" s="138">
        <f t="shared" si="19"/>
        <v>0</v>
      </c>
      <c r="BL149" s="13" t="s">
        <v>115</v>
      </c>
      <c r="BM149" s="137" t="s">
        <v>237</v>
      </c>
    </row>
    <row r="150" spans="2:65" s="1" customFormat="1" ht="24.2" customHeight="1">
      <c r="B150" s="124"/>
      <c r="C150" s="125" t="s">
        <v>238</v>
      </c>
      <c r="D150" s="125" t="s">
        <v>111</v>
      </c>
      <c r="E150" s="126" t="s">
        <v>239</v>
      </c>
      <c r="F150" s="127" t="s">
        <v>240</v>
      </c>
      <c r="G150" s="128" t="s">
        <v>114</v>
      </c>
      <c r="H150" s="129">
        <v>96</v>
      </c>
      <c r="I150" s="130"/>
      <c r="J150" s="131">
        <f t="shared" si="10"/>
        <v>0</v>
      </c>
      <c r="K150" s="132"/>
      <c r="L150" s="28"/>
      <c r="M150" s="133" t="s">
        <v>1</v>
      </c>
      <c r="N150" s="134" t="s">
        <v>40</v>
      </c>
      <c r="P150" s="135">
        <f t="shared" si="11"/>
        <v>0</v>
      </c>
      <c r="Q150" s="135">
        <v>2.0000000000000002E-5</v>
      </c>
      <c r="R150" s="135">
        <f t="shared" si="12"/>
        <v>1.9200000000000003E-3</v>
      </c>
      <c r="S150" s="135">
        <v>0</v>
      </c>
      <c r="T150" s="136">
        <f t="shared" si="13"/>
        <v>0</v>
      </c>
      <c r="AR150" s="137" t="s">
        <v>115</v>
      </c>
      <c r="AT150" s="137" t="s">
        <v>111</v>
      </c>
      <c r="AU150" s="137" t="s">
        <v>82</v>
      </c>
      <c r="AY150" s="13" t="s">
        <v>108</v>
      </c>
      <c r="BE150" s="138">
        <f t="shared" si="14"/>
        <v>0</v>
      </c>
      <c r="BF150" s="138">
        <f t="shared" si="15"/>
        <v>0</v>
      </c>
      <c r="BG150" s="138">
        <f t="shared" si="16"/>
        <v>0</v>
      </c>
      <c r="BH150" s="138">
        <f t="shared" si="17"/>
        <v>0</v>
      </c>
      <c r="BI150" s="138">
        <f t="shared" si="18"/>
        <v>0</v>
      </c>
      <c r="BJ150" s="13" t="s">
        <v>80</v>
      </c>
      <c r="BK150" s="138">
        <f t="shared" si="19"/>
        <v>0</v>
      </c>
      <c r="BL150" s="13" t="s">
        <v>115</v>
      </c>
      <c r="BM150" s="137" t="s">
        <v>241</v>
      </c>
    </row>
    <row r="151" spans="2:65" s="1" customFormat="1" ht="16.5" customHeight="1">
      <c r="B151" s="124"/>
      <c r="C151" s="125" t="s">
        <v>153</v>
      </c>
      <c r="D151" s="125" t="s">
        <v>111</v>
      </c>
      <c r="E151" s="126" t="s">
        <v>242</v>
      </c>
      <c r="F151" s="127" t="s">
        <v>243</v>
      </c>
      <c r="G151" s="128" t="s">
        <v>173</v>
      </c>
      <c r="H151" s="129">
        <v>1</v>
      </c>
      <c r="I151" s="130"/>
      <c r="J151" s="131">
        <f t="shared" si="10"/>
        <v>0</v>
      </c>
      <c r="K151" s="132"/>
      <c r="L151" s="28"/>
      <c r="M151" s="133" t="s">
        <v>1</v>
      </c>
      <c r="N151" s="134" t="s">
        <v>40</v>
      </c>
      <c r="P151" s="135">
        <f t="shared" si="11"/>
        <v>0</v>
      </c>
      <c r="Q151" s="135">
        <v>6.9999999999999994E-5</v>
      </c>
      <c r="R151" s="135">
        <f t="shared" si="12"/>
        <v>6.9999999999999994E-5</v>
      </c>
      <c r="S151" s="135">
        <v>0</v>
      </c>
      <c r="T151" s="136">
        <f t="shared" si="13"/>
        <v>0</v>
      </c>
      <c r="AR151" s="137" t="s">
        <v>115</v>
      </c>
      <c r="AT151" s="137" t="s">
        <v>111</v>
      </c>
      <c r="AU151" s="137" t="s">
        <v>82</v>
      </c>
      <c r="AY151" s="13" t="s">
        <v>108</v>
      </c>
      <c r="BE151" s="138">
        <f t="shared" si="14"/>
        <v>0</v>
      </c>
      <c r="BF151" s="138">
        <f t="shared" si="15"/>
        <v>0</v>
      </c>
      <c r="BG151" s="138">
        <f t="shared" si="16"/>
        <v>0</v>
      </c>
      <c r="BH151" s="138">
        <f t="shared" si="17"/>
        <v>0</v>
      </c>
      <c r="BI151" s="138">
        <f t="shared" si="18"/>
        <v>0</v>
      </c>
      <c r="BJ151" s="13" t="s">
        <v>80</v>
      </c>
      <c r="BK151" s="138">
        <f t="shared" si="19"/>
        <v>0</v>
      </c>
      <c r="BL151" s="13" t="s">
        <v>115</v>
      </c>
      <c r="BM151" s="137" t="s">
        <v>244</v>
      </c>
    </row>
    <row r="152" spans="2:65" s="1" customFormat="1" ht="16.5" customHeight="1">
      <c r="B152" s="124"/>
      <c r="C152" s="125" t="s">
        <v>245</v>
      </c>
      <c r="D152" s="125" t="s">
        <v>111</v>
      </c>
      <c r="E152" s="126" t="s">
        <v>246</v>
      </c>
      <c r="F152" s="127" t="s">
        <v>247</v>
      </c>
      <c r="G152" s="128" t="s">
        <v>173</v>
      </c>
      <c r="H152" s="129">
        <v>1</v>
      </c>
      <c r="I152" s="130"/>
      <c r="J152" s="131">
        <f t="shared" si="10"/>
        <v>0</v>
      </c>
      <c r="K152" s="132"/>
      <c r="L152" s="28"/>
      <c r="M152" s="133" t="s">
        <v>1</v>
      </c>
      <c r="N152" s="134" t="s">
        <v>40</v>
      </c>
      <c r="P152" s="135">
        <f t="shared" si="11"/>
        <v>0</v>
      </c>
      <c r="Q152" s="135">
        <v>0</v>
      </c>
      <c r="R152" s="135">
        <f t="shared" si="12"/>
        <v>0</v>
      </c>
      <c r="S152" s="135">
        <v>0</v>
      </c>
      <c r="T152" s="136">
        <f t="shared" si="13"/>
        <v>0</v>
      </c>
      <c r="AR152" s="137" t="s">
        <v>174</v>
      </c>
      <c r="AT152" s="137" t="s">
        <v>111</v>
      </c>
      <c r="AU152" s="137" t="s">
        <v>82</v>
      </c>
      <c r="AY152" s="13" t="s">
        <v>108</v>
      </c>
      <c r="BE152" s="138">
        <f t="shared" si="14"/>
        <v>0</v>
      </c>
      <c r="BF152" s="138">
        <f t="shared" si="15"/>
        <v>0</v>
      </c>
      <c r="BG152" s="138">
        <f t="shared" si="16"/>
        <v>0</v>
      </c>
      <c r="BH152" s="138">
        <f t="shared" si="17"/>
        <v>0</v>
      </c>
      <c r="BI152" s="138">
        <f t="shared" si="18"/>
        <v>0</v>
      </c>
      <c r="BJ152" s="13" t="s">
        <v>80</v>
      </c>
      <c r="BK152" s="138">
        <f t="shared" si="19"/>
        <v>0</v>
      </c>
      <c r="BL152" s="13" t="s">
        <v>174</v>
      </c>
      <c r="BM152" s="137" t="s">
        <v>248</v>
      </c>
    </row>
    <row r="153" spans="2:65" s="1" customFormat="1" ht="24.2" customHeight="1">
      <c r="B153" s="124"/>
      <c r="C153" s="125" t="s">
        <v>249</v>
      </c>
      <c r="D153" s="125" t="s">
        <v>111</v>
      </c>
      <c r="E153" s="126" t="s">
        <v>250</v>
      </c>
      <c r="F153" s="127" t="s">
        <v>251</v>
      </c>
      <c r="G153" s="128" t="s">
        <v>178</v>
      </c>
      <c r="H153" s="150"/>
      <c r="I153" s="130"/>
      <c r="J153" s="131">
        <f t="shared" si="10"/>
        <v>0</v>
      </c>
      <c r="K153" s="132"/>
      <c r="L153" s="28"/>
      <c r="M153" s="133" t="s">
        <v>1</v>
      </c>
      <c r="N153" s="134" t="s">
        <v>40</v>
      </c>
      <c r="P153" s="135">
        <f t="shared" si="11"/>
        <v>0</v>
      </c>
      <c r="Q153" s="135">
        <v>0</v>
      </c>
      <c r="R153" s="135">
        <f t="shared" si="12"/>
        <v>0</v>
      </c>
      <c r="S153" s="135">
        <v>0</v>
      </c>
      <c r="T153" s="136">
        <f t="shared" si="13"/>
        <v>0</v>
      </c>
      <c r="AR153" s="137" t="s">
        <v>115</v>
      </c>
      <c r="AT153" s="137" t="s">
        <v>111</v>
      </c>
      <c r="AU153" s="137" t="s">
        <v>82</v>
      </c>
      <c r="AY153" s="13" t="s">
        <v>108</v>
      </c>
      <c r="BE153" s="138">
        <f t="shared" si="14"/>
        <v>0</v>
      </c>
      <c r="BF153" s="138">
        <f t="shared" si="15"/>
        <v>0</v>
      </c>
      <c r="BG153" s="138">
        <f t="shared" si="16"/>
        <v>0</v>
      </c>
      <c r="BH153" s="138">
        <f t="shared" si="17"/>
        <v>0</v>
      </c>
      <c r="BI153" s="138">
        <f t="shared" si="18"/>
        <v>0</v>
      </c>
      <c r="BJ153" s="13" t="s">
        <v>80</v>
      </c>
      <c r="BK153" s="138">
        <f t="shared" si="19"/>
        <v>0</v>
      </c>
      <c r="BL153" s="13" t="s">
        <v>115</v>
      </c>
      <c r="BM153" s="137" t="s">
        <v>252</v>
      </c>
    </row>
    <row r="154" spans="2:65" s="11" customFormat="1" ht="22.9" customHeight="1">
      <c r="B154" s="112"/>
      <c r="D154" s="113" t="s">
        <v>74</v>
      </c>
      <c r="E154" s="122" t="s">
        <v>253</v>
      </c>
      <c r="F154" s="122" t="s">
        <v>254</v>
      </c>
      <c r="I154" s="115"/>
      <c r="J154" s="123">
        <f>BK154</f>
        <v>0</v>
      </c>
      <c r="L154" s="112"/>
      <c r="M154" s="117"/>
      <c r="P154" s="118">
        <f>SUM(P155:P170)</f>
        <v>0</v>
      </c>
      <c r="R154" s="118">
        <f>SUM(R155:R170)</f>
        <v>6.9839999999999985E-2</v>
      </c>
      <c r="T154" s="119">
        <f>SUM(T155:T170)</f>
        <v>0</v>
      </c>
      <c r="AR154" s="113" t="s">
        <v>82</v>
      </c>
      <c r="AT154" s="120" t="s">
        <v>74</v>
      </c>
      <c r="AU154" s="120" t="s">
        <v>80</v>
      </c>
      <c r="AY154" s="113" t="s">
        <v>108</v>
      </c>
      <c r="BK154" s="121">
        <f>SUM(BK155:BK170)</f>
        <v>0</v>
      </c>
    </row>
    <row r="155" spans="2:65" s="1" customFormat="1" ht="16.5" customHeight="1">
      <c r="B155" s="124"/>
      <c r="C155" s="125" t="s">
        <v>255</v>
      </c>
      <c r="D155" s="125" t="s">
        <v>111</v>
      </c>
      <c r="E155" s="126" t="s">
        <v>256</v>
      </c>
      <c r="F155" s="127" t="s">
        <v>257</v>
      </c>
      <c r="G155" s="128" t="s">
        <v>258</v>
      </c>
      <c r="H155" s="129">
        <v>6</v>
      </c>
      <c r="I155" s="130"/>
      <c r="J155" s="131">
        <f t="shared" ref="J155:J166" si="20">ROUND(I155*H155,2)</f>
        <v>0</v>
      </c>
      <c r="K155" s="132"/>
      <c r="L155" s="28"/>
      <c r="M155" s="133" t="s">
        <v>1</v>
      </c>
      <c r="N155" s="134" t="s">
        <v>40</v>
      </c>
      <c r="P155" s="135">
        <f t="shared" ref="P155:P166" si="21">O155*H155</f>
        <v>0</v>
      </c>
      <c r="Q155" s="135">
        <v>5.5999999999999995E-4</v>
      </c>
      <c r="R155" s="135">
        <f t="shared" ref="R155:R166" si="22">Q155*H155</f>
        <v>3.3599999999999997E-3</v>
      </c>
      <c r="S155" s="135">
        <v>0</v>
      </c>
      <c r="T155" s="136">
        <f t="shared" ref="T155:T166" si="23">S155*H155</f>
        <v>0</v>
      </c>
      <c r="AR155" s="137" t="s">
        <v>115</v>
      </c>
      <c r="AT155" s="137" t="s">
        <v>111</v>
      </c>
      <c r="AU155" s="137" t="s">
        <v>82</v>
      </c>
      <c r="AY155" s="13" t="s">
        <v>108</v>
      </c>
      <c r="BE155" s="138">
        <f t="shared" ref="BE155:BE166" si="24">IF(N155="základní",J155,0)</f>
        <v>0</v>
      </c>
      <c r="BF155" s="138">
        <f t="shared" ref="BF155:BF166" si="25">IF(N155="snížená",J155,0)</f>
        <v>0</v>
      </c>
      <c r="BG155" s="138">
        <f t="shared" ref="BG155:BG166" si="26">IF(N155="zákl. přenesená",J155,0)</f>
        <v>0</v>
      </c>
      <c r="BH155" s="138">
        <f t="shared" ref="BH155:BH166" si="27">IF(N155="sníž. přenesená",J155,0)</f>
        <v>0</v>
      </c>
      <c r="BI155" s="138">
        <f t="shared" ref="BI155:BI166" si="28">IF(N155="nulová",J155,0)</f>
        <v>0</v>
      </c>
      <c r="BJ155" s="13" t="s">
        <v>80</v>
      </c>
      <c r="BK155" s="138">
        <f t="shared" ref="BK155:BK166" si="29">ROUND(I155*H155,2)</f>
        <v>0</v>
      </c>
      <c r="BL155" s="13" t="s">
        <v>115</v>
      </c>
      <c r="BM155" s="137" t="s">
        <v>259</v>
      </c>
    </row>
    <row r="156" spans="2:65" s="1" customFormat="1" ht="21.75" customHeight="1">
      <c r="B156" s="124"/>
      <c r="C156" s="139" t="s">
        <v>260</v>
      </c>
      <c r="D156" s="139" t="s">
        <v>150</v>
      </c>
      <c r="E156" s="140" t="s">
        <v>261</v>
      </c>
      <c r="F156" s="141" t="s">
        <v>262</v>
      </c>
      <c r="G156" s="142" t="s">
        <v>139</v>
      </c>
      <c r="H156" s="143">
        <v>6</v>
      </c>
      <c r="I156" s="144"/>
      <c r="J156" s="145">
        <f t="shared" si="20"/>
        <v>0</v>
      </c>
      <c r="K156" s="146"/>
      <c r="L156" s="147"/>
      <c r="M156" s="148" t="s">
        <v>1</v>
      </c>
      <c r="N156" s="149" t="s">
        <v>40</v>
      </c>
      <c r="P156" s="135">
        <f t="shared" si="21"/>
        <v>0</v>
      </c>
      <c r="Q156" s="135">
        <v>0</v>
      </c>
      <c r="R156" s="135">
        <f t="shared" si="22"/>
        <v>0</v>
      </c>
      <c r="S156" s="135">
        <v>0</v>
      </c>
      <c r="T156" s="136">
        <f t="shared" si="23"/>
        <v>0</v>
      </c>
      <c r="AR156" s="137" t="s">
        <v>153</v>
      </c>
      <c r="AT156" s="137" t="s">
        <v>150</v>
      </c>
      <c r="AU156" s="137" t="s">
        <v>82</v>
      </c>
      <c r="AY156" s="13" t="s">
        <v>108</v>
      </c>
      <c r="BE156" s="138">
        <f t="shared" si="24"/>
        <v>0</v>
      </c>
      <c r="BF156" s="138">
        <f t="shared" si="25"/>
        <v>0</v>
      </c>
      <c r="BG156" s="138">
        <f t="shared" si="26"/>
        <v>0</v>
      </c>
      <c r="BH156" s="138">
        <f t="shared" si="27"/>
        <v>0</v>
      </c>
      <c r="BI156" s="138">
        <f t="shared" si="28"/>
        <v>0</v>
      </c>
      <c r="BJ156" s="13" t="s">
        <v>80</v>
      </c>
      <c r="BK156" s="138">
        <f t="shared" si="29"/>
        <v>0</v>
      </c>
      <c r="BL156" s="13" t="s">
        <v>115</v>
      </c>
      <c r="BM156" s="137" t="s">
        <v>263</v>
      </c>
    </row>
    <row r="157" spans="2:65" s="1" customFormat="1" ht="24.2" customHeight="1">
      <c r="B157" s="124"/>
      <c r="C157" s="125" t="s">
        <v>264</v>
      </c>
      <c r="D157" s="125" t="s">
        <v>111</v>
      </c>
      <c r="E157" s="126" t="s">
        <v>265</v>
      </c>
      <c r="F157" s="127" t="s">
        <v>266</v>
      </c>
      <c r="G157" s="128" t="s">
        <v>258</v>
      </c>
      <c r="H157" s="129">
        <v>6</v>
      </c>
      <c r="I157" s="130"/>
      <c r="J157" s="131">
        <f t="shared" si="20"/>
        <v>0</v>
      </c>
      <c r="K157" s="132"/>
      <c r="L157" s="28"/>
      <c r="M157" s="133" t="s">
        <v>1</v>
      </c>
      <c r="N157" s="134" t="s">
        <v>40</v>
      </c>
      <c r="P157" s="135">
        <f t="shared" si="21"/>
        <v>0</v>
      </c>
      <c r="Q157" s="135">
        <v>6.6E-4</v>
      </c>
      <c r="R157" s="135">
        <f t="shared" si="22"/>
        <v>3.96E-3</v>
      </c>
      <c r="S157" s="135">
        <v>0</v>
      </c>
      <c r="T157" s="136">
        <f t="shared" si="23"/>
        <v>0</v>
      </c>
      <c r="AR157" s="137" t="s">
        <v>115</v>
      </c>
      <c r="AT157" s="137" t="s">
        <v>111</v>
      </c>
      <c r="AU157" s="137" t="s">
        <v>82</v>
      </c>
      <c r="AY157" s="13" t="s">
        <v>108</v>
      </c>
      <c r="BE157" s="138">
        <f t="shared" si="24"/>
        <v>0</v>
      </c>
      <c r="BF157" s="138">
        <f t="shared" si="25"/>
        <v>0</v>
      </c>
      <c r="BG157" s="138">
        <f t="shared" si="26"/>
        <v>0</v>
      </c>
      <c r="BH157" s="138">
        <f t="shared" si="27"/>
        <v>0</v>
      </c>
      <c r="BI157" s="138">
        <f t="shared" si="28"/>
        <v>0</v>
      </c>
      <c r="BJ157" s="13" t="s">
        <v>80</v>
      </c>
      <c r="BK157" s="138">
        <f t="shared" si="29"/>
        <v>0</v>
      </c>
      <c r="BL157" s="13" t="s">
        <v>115</v>
      </c>
      <c r="BM157" s="137" t="s">
        <v>267</v>
      </c>
    </row>
    <row r="158" spans="2:65" s="1" customFormat="1" ht="21.75" customHeight="1">
      <c r="B158" s="124"/>
      <c r="C158" s="139" t="s">
        <v>268</v>
      </c>
      <c r="D158" s="139" t="s">
        <v>150</v>
      </c>
      <c r="E158" s="140" t="s">
        <v>269</v>
      </c>
      <c r="F158" s="141" t="s">
        <v>270</v>
      </c>
      <c r="G158" s="142" t="s">
        <v>139</v>
      </c>
      <c r="H158" s="143">
        <v>6</v>
      </c>
      <c r="I158" s="144"/>
      <c r="J158" s="145">
        <f t="shared" si="20"/>
        <v>0</v>
      </c>
      <c r="K158" s="146"/>
      <c r="L158" s="147"/>
      <c r="M158" s="148" t="s">
        <v>1</v>
      </c>
      <c r="N158" s="149" t="s">
        <v>40</v>
      </c>
      <c r="P158" s="135">
        <f t="shared" si="21"/>
        <v>0</v>
      </c>
      <c r="Q158" s="135">
        <v>0.01</v>
      </c>
      <c r="R158" s="135">
        <f t="shared" si="22"/>
        <v>0.06</v>
      </c>
      <c r="S158" s="135">
        <v>0</v>
      </c>
      <c r="T158" s="136">
        <f t="shared" si="23"/>
        <v>0</v>
      </c>
      <c r="AR158" s="137" t="s">
        <v>153</v>
      </c>
      <c r="AT158" s="137" t="s">
        <v>150</v>
      </c>
      <c r="AU158" s="137" t="s">
        <v>82</v>
      </c>
      <c r="AY158" s="13" t="s">
        <v>108</v>
      </c>
      <c r="BE158" s="138">
        <f t="shared" si="24"/>
        <v>0</v>
      </c>
      <c r="BF158" s="138">
        <f t="shared" si="25"/>
        <v>0</v>
      </c>
      <c r="BG158" s="138">
        <f t="shared" si="26"/>
        <v>0</v>
      </c>
      <c r="BH158" s="138">
        <f t="shared" si="27"/>
        <v>0</v>
      </c>
      <c r="BI158" s="138">
        <f t="shared" si="28"/>
        <v>0</v>
      </c>
      <c r="BJ158" s="13" t="s">
        <v>80</v>
      </c>
      <c r="BK158" s="138">
        <f t="shared" si="29"/>
        <v>0</v>
      </c>
      <c r="BL158" s="13" t="s">
        <v>115</v>
      </c>
      <c r="BM158" s="137" t="s">
        <v>271</v>
      </c>
    </row>
    <row r="159" spans="2:65" s="1" customFormat="1" ht="21.75" customHeight="1">
      <c r="B159" s="124"/>
      <c r="C159" s="125" t="s">
        <v>272</v>
      </c>
      <c r="D159" s="125" t="s">
        <v>111</v>
      </c>
      <c r="E159" s="126" t="s">
        <v>273</v>
      </c>
      <c r="F159" s="127" t="s">
        <v>274</v>
      </c>
      <c r="G159" s="128" t="s">
        <v>258</v>
      </c>
      <c r="H159" s="129">
        <v>6</v>
      </c>
      <c r="I159" s="130"/>
      <c r="J159" s="131">
        <f t="shared" si="20"/>
        <v>0</v>
      </c>
      <c r="K159" s="132"/>
      <c r="L159" s="28"/>
      <c r="M159" s="133" t="s">
        <v>1</v>
      </c>
      <c r="N159" s="134" t="s">
        <v>40</v>
      </c>
      <c r="P159" s="135">
        <f t="shared" si="21"/>
        <v>0</v>
      </c>
      <c r="Q159" s="135">
        <v>9.0000000000000006E-5</v>
      </c>
      <c r="R159" s="135">
        <f t="shared" si="22"/>
        <v>5.4000000000000001E-4</v>
      </c>
      <c r="S159" s="135">
        <v>0</v>
      </c>
      <c r="T159" s="136">
        <f t="shared" si="23"/>
        <v>0</v>
      </c>
      <c r="AR159" s="137" t="s">
        <v>115</v>
      </c>
      <c r="AT159" s="137" t="s">
        <v>111</v>
      </c>
      <c r="AU159" s="137" t="s">
        <v>82</v>
      </c>
      <c r="AY159" s="13" t="s">
        <v>108</v>
      </c>
      <c r="BE159" s="138">
        <f t="shared" si="24"/>
        <v>0</v>
      </c>
      <c r="BF159" s="138">
        <f t="shared" si="25"/>
        <v>0</v>
      </c>
      <c r="BG159" s="138">
        <f t="shared" si="26"/>
        <v>0</v>
      </c>
      <c r="BH159" s="138">
        <f t="shared" si="27"/>
        <v>0</v>
      </c>
      <c r="BI159" s="138">
        <f t="shared" si="28"/>
        <v>0</v>
      </c>
      <c r="BJ159" s="13" t="s">
        <v>80</v>
      </c>
      <c r="BK159" s="138">
        <f t="shared" si="29"/>
        <v>0</v>
      </c>
      <c r="BL159" s="13" t="s">
        <v>115</v>
      </c>
      <c r="BM159" s="137" t="s">
        <v>275</v>
      </c>
    </row>
    <row r="160" spans="2:65" s="1" customFormat="1" ht="24.2" customHeight="1">
      <c r="B160" s="124"/>
      <c r="C160" s="139" t="s">
        <v>276</v>
      </c>
      <c r="D160" s="139" t="s">
        <v>150</v>
      </c>
      <c r="E160" s="140" t="s">
        <v>277</v>
      </c>
      <c r="F160" s="141" t="s">
        <v>278</v>
      </c>
      <c r="G160" s="142" t="s">
        <v>139</v>
      </c>
      <c r="H160" s="143">
        <v>6</v>
      </c>
      <c r="I160" s="144"/>
      <c r="J160" s="145">
        <f t="shared" si="20"/>
        <v>0</v>
      </c>
      <c r="K160" s="146"/>
      <c r="L160" s="147"/>
      <c r="M160" s="148" t="s">
        <v>1</v>
      </c>
      <c r="N160" s="149" t="s">
        <v>40</v>
      </c>
      <c r="P160" s="135">
        <f t="shared" si="21"/>
        <v>0</v>
      </c>
      <c r="Q160" s="135">
        <v>0</v>
      </c>
      <c r="R160" s="135">
        <f t="shared" si="22"/>
        <v>0</v>
      </c>
      <c r="S160" s="135">
        <v>0</v>
      </c>
      <c r="T160" s="136">
        <f t="shared" si="23"/>
        <v>0</v>
      </c>
      <c r="AR160" s="137" t="s">
        <v>153</v>
      </c>
      <c r="AT160" s="137" t="s">
        <v>150</v>
      </c>
      <c r="AU160" s="137" t="s">
        <v>82</v>
      </c>
      <c r="AY160" s="13" t="s">
        <v>108</v>
      </c>
      <c r="BE160" s="138">
        <f t="shared" si="24"/>
        <v>0</v>
      </c>
      <c r="BF160" s="138">
        <f t="shared" si="25"/>
        <v>0</v>
      </c>
      <c r="BG160" s="138">
        <f t="shared" si="26"/>
        <v>0</v>
      </c>
      <c r="BH160" s="138">
        <f t="shared" si="27"/>
        <v>0</v>
      </c>
      <c r="BI160" s="138">
        <f t="shared" si="28"/>
        <v>0</v>
      </c>
      <c r="BJ160" s="13" t="s">
        <v>80</v>
      </c>
      <c r="BK160" s="138">
        <f t="shared" si="29"/>
        <v>0</v>
      </c>
      <c r="BL160" s="13" t="s">
        <v>115</v>
      </c>
      <c r="BM160" s="137" t="s">
        <v>279</v>
      </c>
    </row>
    <row r="161" spans="2:65" s="1" customFormat="1" ht="21.75" customHeight="1">
      <c r="B161" s="124"/>
      <c r="C161" s="125" t="s">
        <v>280</v>
      </c>
      <c r="D161" s="125" t="s">
        <v>111</v>
      </c>
      <c r="E161" s="126" t="s">
        <v>281</v>
      </c>
      <c r="F161" s="127" t="s">
        <v>282</v>
      </c>
      <c r="G161" s="128" t="s">
        <v>139</v>
      </c>
      <c r="H161" s="129">
        <v>6</v>
      </c>
      <c r="I161" s="130"/>
      <c r="J161" s="131">
        <f t="shared" si="20"/>
        <v>0</v>
      </c>
      <c r="K161" s="132"/>
      <c r="L161" s="28"/>
      <c r="M161" s="133" t="s">
        <v>1</v>
      </c>
      <c r="N161" s="134" t="s">
        <v>40</v>
      </c>
      <c r="P161" s="135">
        <f t="shared" si="21"/>
        <v>0</v>
      </c>
      <c r="Q161" s="135">
        <v>1.6000000000000001E-4</v>
      </c>
      <c r="R161" s="135">
        <f t="shared" si="22"/>
        <v>9.6000000000000013E-4</v>
      </c>
      <c r="S161" s="135">
        <v>0</v>
      </c>
      <c r="T161" s="136">
        <f t="shared" si="23"/>
        <v>0</v>
      </c>
      <c r="AR161" s="137" t="s">
        <v>115</v>
      </c>
      <c r="AT161" s="137" t="s">
        <v>111</v>
      </c>
      <c r="AU161" s="137" t="s">
        <v>82</v>
      </c>
      <c r="AY161" s="13" t="s">
        <v>108</v>
      </c>
      <c r="BE161" s="138">
        <f t="shared" si="24"/>
        <v>0</v>
      </c>
      <c r="BF161" s="138">
        <f t="shared" si="25"/>
        <v>0</v>
      </c>
      <c r="BG161" s="138">
        <f t="shared" si="26"/>
        <v>0</v>
      </c>
      <c r="BH161" s="138">
        <f t="shared" si="27"/>
        <v>0</v>
      </c>
      <c r="BI161" s="138">
        <f t="shared" si="28"/>
        <v>0</v>
      </c>
      <c r="BJ161" s="13" t="s">
        <v>80</v>
      </c>
      <c r="BK161" s="138">
        <f t="shared" si="29"/>
        <v>0</v>
      </c>
      <c r="BL161" s="13" t="s">
        <v>115</v>
      </c>
      <c r="BM161" s="137" t="s">
        <v>283</v>
      </c>
    </row>
    <row r="162" spans="2:65" s="1" customFormat="1" ht="33" customHeight="1">
      <c r="B162" s="124"/>
      <c r="C162" s="139" t="s">
        <v>284</v>
      </c>
      <c r="D162" s="139" t="s">
        <v>150</v>
      </c>
      <c r="E162" s="140" t="s">
        <v>285</v>
      </c>
      <c r="F162" s="141" t="s">
        <v>286</v>
      </c>
      <c r="G162" s="142" t="s">
        <v>139</v>
      </c>
      <c r="H162" s="143">
        <v>6</v>
      </c>
      <c r="I162" s="144"/>
      <c r="J162" s="145">
        <f t="shared" si="20"/>
        <v>0</v>
      </c>
      <c r="K162" s="146"/>
      <c r="L162" s="147"/>
      <c r="M162" s="148" t="s">
        <v>1</v>
      </c>
      <c r="N162" s="149" t="s">
        <v>40</v>
      </c>
      <c r="P162" s="135">
        <f t="shared" si="21"/>
        <v>0</v>
      </c>
      <c r="Q162" s="135">
        <v>0</v>
      </c>
      <c r="R162" s="135">
        <f t="shared" si="22"/>
        <v>0</v>
      </c>
      <c r="S162" s="135">
        <v>0</v>
      </c>
      <c r="T162" s="136">
        <f t="shared" si="23"/>
        <v>0</v>
      </c>
      <c r="AR162" s="137" t="s">
        <v>153</v>
      </c>
      <c r="AT162" s="137" t="s">
        <v>150</v>
      </c>
      <c r="AU162" s="137" t="s">
        <v>82</v>
      </c>
      <c r="AY162" s="13" t="s">
        <v>108</v>
      </c>
      <c r="BE162" s="138">
        <f t="shared" si="24"/>
        <v>0</v>
      </c>
      <c r="BF162" s="138">
        <f t="shared" si="25"/>
        <v>0</v>
      </c>
      <c r="BG162" s="138">
        <f t="shared" si="26"/>
        <v>0</v>
      </c>
      <c r="BH162" s="138">
        <f t="shared" si="27"/>
        <v>0</v>
      </c>
      <c r="BI162" s="138">
        <f t="shared" si="28"/>
        <v>0</v>
      </c>
      <c r="BJ162" s="13" t="s">
        <v>80</v>
      </c>
      <c r="BK162" s="138">
        <f t="shared" si="29"/>
        <v>0</v>
      </c>
      <c r="BL162" s="13" t="s">
        <v>115</v>
      </c>
      <c r="BM162" s="137" t="s">
        <v>287</v>
      </c>
    </row>
    <row r="163" spans="2:65" s="1" customFormat="1" ht="16.5" customHeight="1">
      <c r="B163" s="124"/>
      <c r="C163" s="125" t="s">
        <v>288</v>
      </c>
      <c r="D163" s="125" t="s">
        <v>111</v>
      </c>
      <c r="E163" s="126" t="s">
        <v>289</v>
      </c>
      <c r="F163" s="127" t="s">
        <v>290</v>
      </c>
      <c r="G163" s="128" t="s">
        <v>139</v>
      </c>
      <c r="H163" s="129">
        <v>6</v>
      </c>
      <c r="I163" s="130"/>
      <c r="J163" s="131">
        <f t="shared" si="20"/>
        <v>0</v>
      </c>
      <c r="K163" s="132"/>
      <c r="L163" s="28"/>
      <c r="M163" s="133" t="s">
        <v>1</v>
      </c>
      <c r="N163" s="134" t="s">
        <v>40</v>
      </c>
      <c r="P163" s="135">
        <f t="shared" si="21"/>
        <v>0</v>
      </c>
      <c r="Q163" s="135">
        <v>0</v>
      </c>
      <c r="R163" s="135">
        <f t="shared" si="22"/>
        <v>0</v>
      </c>
      <c r="S163" s="135">
        <v>0</v>
      </c>
      <c r="T163" s="136">
        <f t="shared" si="23"/>
        <v>0</v>
      </c>
      <c r="AR163" s="137" t="s">
        <v>115</v>
      </c>
      <c r="AT163" s="137" t="s">
        <v>111</v>
      </c>
      <c r="AU163" s="137" t="s">
        <v>82</v>
      </c>
      <c r="AY163" s="13" t="s">
        <v>108</v>
      </c>
      <c r="BE163" s="138">
        <f t="shared" si="24"/>
        <v>0</v>
      </c>
      <c r="BF163" s="138">
        <f t="shared" si="25"/>
        <v>0</v>
      </c>
      <c r="BG163" s="138">
        <f t="shared" si="26"/>
        <v>0</v>
      </c>
      <c r="BH163" s="138">
        <f t="shared" si="27"/>
        <v>0</v>
      </c>
      <c r="BI163" s="138">
        <f t="shared" si="28"/>
        <v>0</v>
      </c>
      <c r="BJ163" s="13" t="s">
        <v>80</v>
      </c>
      <c r="BK163" s="138">
        <f t="shared" si="29"/>
        <v>0</v>
      </c>
      <c r="BL163" s="13" t="s">
        <v>115</v>
      </c>
      <c r="BM163" s="137" t="s">
        <v>291</v>
      </c>
    </row>
    <row r="164" spans="2:65" s="1" customFormat="1" ht="16.5" customHeight="1">
      <c r="B164" s="124"/>
      <c r="C164" s="139" t="s">
        <v>292</v>
      </c>
      <c r="D164" s="139" t="s">
        <v>150</v>
      </c>
      <c r="E164" s="140" t="s">
        <v>293</v>
      </c>
      <c r="F164" s="141" t="s">
        <v>294</v>
      </c>
      <c r="G164" s="142" t="s">
        <v>139</v>
      </c>
      <c r="H164" s="143">
        <v>6</v>
      </c>
      <c r="I164" s="144"/>
      <c r="J164" s="145">
        <f t="shared" si="20"/>
        <v>0</v>
      </c>
      <c r="K164" s="146"/>
      <c r="L164" s="147"/>
      <c r="M164" s="148" t="s">
        <v>1</v>
      </c>
      <c r="N164" s="149" t="s">
        <v>40</v>
      </c>
      <c r="P164" s="135">
        <f t="shared" si="21"/>
        <v>0</v>
      </c>
      <c r="Q164" s="135">
        <v>0</v>
      </c>
      <c r="R164" s="135">
        <f t="shared" si="22"/>
        <v>0</v>
      </c>
      <c r="S164" s="135">
        <v>0</v>
      </c>
      <c r="T164" s="136">
        <f t="shared" si="23"/>
        <v>0</v>
      </c>
      <c r="AR164" s="137" t="s">
        <v>153</v>
      </c>
      <c r="AT164" s="137" t="s">
        <v>150</v>
      </c>
      <c r="AU164" s="137" t="s">
        <v>82</v>
      </c>
      <c r="AY164" s="13" t="s">
        <v>108</v>
      </c>
      <c r="BE164" s="138">
        <f t="shared" si="24"/>
        <v>0</v>
      </c>
      <c r="BF164" s="138">
        <f t="shared" si="25"/>
        <v>0</v>
      </c>
      <c r="BG164" s="138">
        <f t="shared" si="26"/>
        <v>0</v>
      </c>
      <c r="BH164" s="138">
        <f t="shared" si="27"/>
        <v>0</v>
      </c>
      <c r="BI164" s="138">
        <f t="shared" si="28"/>
        <v>0</v>
      </c>
      <c r="BJ164" s="13" t="s">
        <v>80</v>
      </c>
      <c r="BK164" s="138">
        <f t="shared" si="29"/>
        <v>0</v>
      </c>
      <c r="BL164" s="13" t="s">
        <v>115</v>
      </c>
      <c r="BM164" s="137" t="s">
        <v>295</v>
      </c>
    </row>
    <row r="165" spans="2:65" s="1" customFormat="1" ht="24.2" customHeight="1">
      <c r="B165" s="124"/>
      <c r="C165" s="125" t="s">
        <v>296</v>
      </c>
      <c r="D165" s="125" t="s">
        <v>111</v>
      </c>
      <c r="E165" s="126" t="s">
        <v>297</v>
      </c>
      <c r="F165" s="127" t="s">
        <v>298</v>
      </c>
      <c r="G165" s="128" t="s">
        <v>139</v>
      </c>
      <c r="H165" s="129">
        <v>6</v>
      </c>
      <c r="I165" s="130"/>
      <c r="J165" s="131">
        <f t="shared" si="20"/>
        <v>0</v>
      </c>
      <c r="K165" s="132"/>
      <c r="L165" s="28"/>
      <c r="M165" s="133" t="s">
        <v>1</v>
      </c>
      <c r="N165" s="134" t="s">
        <v>40</v>
      </c>
      <c r="P165" s="135">
        <f t="shared" si="21"/>
        <v>0</v>
      </c>
      <c r="Q165" s="135">
        <v>1.7000000000000001E-4</v>
      </c>
      <c r="R165" s="135">
        <f t="shared" si="22"/>
        <v>1.0200000000000001E-3</v>
      </c>
      <c r="S165" s="135">
        <v>0</v>
      </c>
      <c r="T165" s="136">
        <f t="shared" si="23"/>
        <v>0</v>
      </c>
      <c r="AR165" s="137" t="s">
        <v>115</v>
      </c>
      <c r="AT165" s="137" t="s">
        <v>111</v>
      </c>
      <c r="AU165" s="137" t="s">
        <v>82</v>
      </c>
      <c r="AY165" s="13" t="s">
        <v>108</v>
      </c>
      <c r="BE165" s="138">
        <f t="shared" si="24"/>
        <v>0</v>
      </c>
      <c r="BF165" s="138">
        <f t="shared" si="25"/>
        <v>0</v>
      </c>
      <c r="BG165" s="138">
        <f t="shared" si="26"/>
        <v>0</v>
      </c>
      <c r="BH165" s="138">
        <f t="shared" si="27"/>
        <v>0</v>
      </c>
      <c r="BI165" s="138">
        <f t="shared" si="28"/>
        <v>0</v>
      </c>
      <c r="BJ165" s="13" t="s">
        <v>80</v>
      </c>
      <c r="BK165" s="138">
        <f t="shared" si="29"/>
        <v>0</v>
      </c>
      <c r="BL165" s="13" t="s">
        <v>115</v>
      </c>
      <c r="BM165" s="137" t="s">
        <v>299</v>
      </c>
    </row>
    <row r="166" spans="2:65" s="1" customFormat="1" ht="16.5" customHeight="1">
      <c r="B166" s="124"/>
      <c r="C166" s="139" t="s">
        <v>300</v>
      </c>
      <c r="D166" s="139" t="s">
        <v>150</v>
      </c>
      <c r="E166" s="140" t="s">
        <v>301</v>
      </c>
      <c r="F166" s="141" t="s">
        <v>302</v>
      </c>
      <c r="G166" s="142" t="s">
        <v>139</v>
      </c>
      <c r="H166" s="143">
        <v>6</v>
      </c>
      <c r="I166" s="144"/>
      <c r="J166" s="145">
        <f t="shared" si="20"/>
        <v>0</v>
      </c>
      <c r="K166" s="146"/>
      <c r="L166" s="147"/>
      <c r="M166" s="148" t="s">
        <v>1</v>
      </c>
      <c r="N166" s="149" t="s">
        <v>40</v>
      </c>
      <c r="P166" s="135">
        <f t="shared" si="21"/>
        <v>0</v>
      </c>
      <c r="Q166" s="135">
        <v>0</v>
      </c>
      <c r="R166" s="135">
        <f t="shared" si="22"/>
        <v>0</v>
      </c>
      <c r="S166" s="135">
        <v>0</v>
      </c>
      <c r="T166" s="136">
        <f t="shared" si="23"/>
        <v>0</v>
      </c>
      <c r="AR166" s="137" t="s">
        <v>153</v>
      </c>
      <c r="AT166" s="137" t="s">
        <v>150</v>
      </c>
      <c r="AU166" s="137" t="s">
        <v>82</v>
      </c>
      <c r="AY166" s="13" t="s">
        <v>108</v>
      </c>
      <c r="BE166" s="138">
        <f t="shared" si="24"/>
        <v>0</v>
      </c>
      <c r="BF166" s="138">
        <f t="shared" si="25"/>
        <v>0</v>
      </c>
      <c r="BG166" s="138">
        <f t="shared" si="26"/>
        <v>0</v>
      </c>
      <c r="BH166" s="138">
        <f t="shared" si="27"/>
        <v>0</v>
      </c>
      <c r="BI166" s="138">
        <f t="shared" si="28"/>
        <v>0</v>
      </c>
      <c r="BJ166" s="13" t="s">
        <v>80</v>
      </c>
      <c r="BK166" s="138">
        <f t="shared" si="29"/>
        <v>0</v>
      </c>
      <c r="BL166" s="13" t="s">
        <v>115</v>
      </c>
      <c r="BM166" s="137" t="s">
        <v>303</v>
      </c>
    </row>
    <row r="167" spans="2:65" s="1" customFormat="1" ht="37.5" customHeight="1">
      <c r="B167" s="124"/>
      <c r="C167" s="197">
        <v>47</v>
      </c>
      <c r="D167" s="197" t="s">
        <v>111</v>
      </c>
      <c r="E167" s="198" t="s">
        <v>307</v>
      </c>
      <c r="F167" s="199" t="s">
        <v>310</v>
      </c>
      <c r="G167" s="128" t="s">
        <v>139</v>
      </c>
      <c r="H167" s="129">
        <v>1</v>
      </c>
      <c r="I167" s="130"/>
      <c r="J167" s="131">
        <f t="shared" ref="J167:J168" si="30">ROUND(I167*H167,2)</f>
        <v>0</v>
      </c>
      <c r="K167" s="146"/>
      <c r="L167" s="147"/>
      <c r="M167" s="148"/>
      <c r="N167" s="149"/>
      <c r="P167" s="135"/>
      <c r="Q167" s="135"/>
      <c r="R167" s="135"/>
      <c r="S167" s="135"/>
      <c r="T167" s="136"/>
      <c r="AR167" s="137"/>
      <c r="AT167" s="137"/>
      <c r="AU167" s="137"/>
      <c r="AY167" s="13"/>
      <c r="BE167" s="138"/>
      <c r="BF167" s="138"/>
      <c r="BG167" s="138"/>
      <c r="BH167" s="138"/>
      <c r="BI167" s="138"/>
      <c r="BJ167" s="13"/>
      <c r="BK167" s="138"/>
      <c r="BL167" s="13"/>
      <c r="BM167" s="137"/>
    </row>
    <row r="168" spans="2:65" s="1" customFormat="1" ht="42.75" customHeight="1">
      <c r="B168" s="124"/>
      <c r="C168" s="200">
        <v>48</v>
      </c>
      <c r="D168" s="200" t="s">
        <v>150</v>
      </c>
      <c r="E168" s="201" t="s">
        <v>308</v>
      </c>
      <c r="F168" s="202" t="s">
        <v>309</v>
      </c>
      <c r="G168" s="142" t="s">
        <v>139</v>
      </c>
      <c r="H168" s="143">
        <v>1</v>
      </c>
      <c r="I168" s="144"/>
      <c r="J168" s="145">
        <f t="shared" si="30"/>
        <v>0</v>
      </c>
      <c r="K168" s="146"/>
      <c r="L168" s="147"/>
      <c r="M168" s="148"/>
      <c r="N168" s="149"/>
      <c r="P168" s="135"/>
      <c r="Q168" s="135"/>
      <c r="R168" s="135"/>
      <c r="S168" s="135"/>
      <c r="T168" s="136"/>
      <c r="AR168" s="137"/>
      <c r="AT168" s="137"/>
      <c r="AU168" s="137"/>
      <c r="AY168" s="13"/>
      <c r="BE168" s="138"/>
      <c r="BF168" s="138"/>
      <c r="BG168" s="138"/>
      <c r="BH168" s="138"/>
      <c r="BI168" s="138"/>
      <c r="BJ168" s="13"/>
      <c r="BK168" s="138"/>
      <c r="BL168" s="13"/>
      <c r="BM168" s="137"/>
    </row>
    <row r="169" spans="2:65" s="1" customFormat="1" ht="23.25" customHeight="1">
      <c r="B169" s="124"/>
      <c r="C169" s="125">
        <v>49</v>
      </c>
      <c r="D169" s="125" t="s">
        <v>111</v>
      </c>
      <c r="E169" s="126" t="s">
        <v>304</v>
      </c>
      <c r="F169" s="127" t="s">
        <v>305</v>
      </c>
      <c r="G169" s="128" t="s">
        <v>178</v>
      </c>
      <c r="H169" s="150"/>
      <c r="I169" s="130"/>
      <c r="J169" s="131">
        <f>ROUND(I169*H169,2)</f>
        <v>0</v>
      </c>
      <c r="K169" s="146"/>
      <c r="L169" s="147"/>
      <c r="M169" s="148"/>
      <c r="N169" s="149"/>
      <c r="P169" s="135"/>
      <c r="Q169" s="135"/>
      <c r="R169" s="135"/>
      <c r="S169" s="135"/>
      <c r="T169" s="136"/>
      <c r="AR169" s="137"/>
      <c r="AT169" s="137"/>
      <c r="AU169" s="137"/>
      <c r="AY169" s="13"/>
      <c r="BE169" s="138"/>
      <c r="BF169" s="138"/>
      <c r="BG169" s="138"/>
      <c r="BH169" s="138"/>
      <c r="BI169" s="138"/>
      <c r="BJ169" s="13"/>
      <c r="BK169" s="138"/>
      <c r="BL169" s="13"/>
      <c r="BM169" s="137"/>
    </row>
    <row r="170" spans="2:65" s="1" customFormat="1" ht="23.25" customHeight="1">
      <c r="B170" s="124"/>
      <c r="K170" s="132"/>
      <c r="L170" s="28"/>
      <c r="M170" s="151" t="s">
        <v>1</v>
      </c>
      <c r="N170" s="152" t="s">
        <v>40</v>
      </c>
      <c r="O170" s="153"/>
      <c r="P170" s="154">
        <f>O170*H169</f>
        <v>0</v>
      </c>
      <c r="Q170" s="154">
        <v>0</v>
      </c>
      <c r="R170" s="154">
        <f>Q170*H169</f>
        <v>0</v>
      </c>
      <c r="S170" s="154">
        <v>0</v>
      </c>
      <c r="T170" s="155">
        <f>S170*H169</f>
        <v>0</v>
      </c>
      <c r="AR170" s="137" t="s">
        <v>115</v>
      </c>
      <c r="AT170" s="137" t="s">
        <v>111</v>
      </c>
      <c r="AU170" s="137" t="s">
        <v>82</v>
      </c>
      <c r="AY170" s="13" t="s">
        <v>108</v>
      </c>
      <c r="BE170" s="138">
        <f>IF(N170="základní",J169,0)</f>
        <v>0</v>
      </c>
      <c r="BF170" s="138">
        <f>IF(N170="snížená",J169,0)</f>
        <v>0</v>
      </c>
      <c r="BG170" s="138">
        <f>IF(N170="zákl. přenesená",J169,0)</f>
        <v>0</v>
      </c>
      <c r="BH170" s="138">
        <f>IF(N170="sníž. přenesená",J169,0)</f>
        <v>0</v>
      </c>
      <c r="BI170" s="138">
        <f>IF(N170="nulová",J169,0)</f>
        <v>0</v>
      </c>
      <c r="BJ170" s="13" t="s">
        <v>80</v>
      </c>
      <c r="BK170" s="138">
        <f>ROUND(I169*H169,2)</f>
        <v>0</v>
      </c>
      <c r="BL170" s="13" t="s">
        <v>115</v>
      </c>
      <c r="BM170" s="137" t="s">
        <v>306</v>
      </c>
    </row>
    <row r="171" spans="2:65" s="1" customFormat="1" ht="6.95" customHeight="1">
      <c r="B171" s="40"/>
      <c r="C171" s="41"/>
      <c r="D171" s="41"/>
      <c r="E171" s="41"/>
      <c r="F171" s="41"/>
      <c r="G171" s="41"/>
      <c r="H171" s="41"/>
      <c r="I171" s="41"/>
      <c r="J171" s="41"/>
      <c r="K171" s="41"/>
      <c r="L171" s="28"/>
    </row>
  </sheetData>
  <autoFilter ref="C115:K170" xr:uid="{00000000-0009-0000-0000-000001000000}"/>
  <mergeCells count="6">
    <mergeCell ref="E108:H108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2024-196 - Masarykova uni...</vt:lpstr>
      <vt:lpstr>'2024-196 - Masarykova uni...'!Názvy_tisku</vt:lpstr>
      <vt:lpstr>'Rekapitulace stavby'!Názvy_tisku</vt:lpstr>
      <vt:lpstr>'2024-196 - Masarykova uni...'!Oblast_tisku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DESKTOP-7G72NI9\navrkal</dc:creator>
  <cp:lastModifiedBy>Marcela Dvořáková</cp:lastModifiedBy>
  <dcterms:created xsi:type="dcterms:W3CDTF">2024-12-23T11:57:38Z</dcterms:created>
  <dcterms:modified xsi:type="dcterms:W3CDTF">2025-03-12T10:58:34Z</dcterms:modified>
</cp:coreProperties>
</file>